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30544\Desktop\■データ\1⃣　資料\（2）　技術\●自社製品\イチジカンパット・パイプ\（技術資料）部材選定シート\"/>
    </mc:Choice>
  </mc:AlternateContent>
  <xr:revisionPtr revIDLastSave="0" documentId="13_ncr:1_{4901EA2E-C17F-4951-A9B1-7000051BCC58}" xr6:coauthVersionLast="47" xr6:coauthVersionMax="47" xr10:uidLastSave="{00000000-0000-0000-0000-000000000000}"/>
  <workbookProtection workbookAlgorithmName="SHA-512" workbookHashValue="BPGWmqqLQ0blzOIPEGz5ThmLFM7BYnbc38MyoeLvBK7VlTCNO6brT7FS2LbX/dCiSbDbGg3OkDN7sxtD8v0xOw==" workbookSaltValue="fC6ms1zrmcqGlv5pHEv9iQ==" workbookSpinCount="100000" lockStructure="1"/>
  <bookViews>
    <workbookView xWindow="-120" yWindow="-120" windowWidth="29040" windowHeight="15720" xr2:uid="{00000000-000D-0000-FFFF-FFFF00000000}"/>
  </bookViews>
  <sheets>
    <sheet name="イチジカンパイプ工法　部材選定シート" sheetId="1" r:id="rId1"/>
  </sheets>
  <definedNames>
    <definedName name="_xlnm._FilterDatabase" localSheetId="0" hidden="1">'イチジカンパイプ工法　部材選定シート'!#REF!</definedName>
    <definedName name="_xlnm.Criteria" localSheetId="0">'イチジカンパイプ工法　部材選定シート'!#REF!</definedName>
    <definedName name="_xlnm.Print_Area" localSheetId="0">'イチジカンパイプ工法　部材選定シート'!$A$1:$N$27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1" l="1"/>
  <c r="AT24" i="1" l="1"/>
  <c r="AM13" i="1"/>
  <c r="AU23" i="1" l="1"/>
  <c r="AU22" i="1"/>
  <c r="AU21" i="1"/>
  <c r="AU20" i="1"/>
  <c r="AU19" i="1"/>
  <c r="AU18" i="1"/>
  <c r="AT23" i="1"/>
  <c r="AT22" i="1"/>
  <c r="AT21" i="1"/>
  <c r="AT20" i="1"/>
  <c r="AT19" i="1"/>
  <c r="AT18" i="1"/>
  <c r="AS23" i="1"/>
  <c r="AS22" i="1"/>
  <c r="AS21" i="1"/>
  <c r="AS20" i="1"/>
  <c r="AS19" i="1"/>
  <c r="AS18" i="1"/>
  <c r="AR23" i="1"/>
  <c r="AR22" i="1"/>
  <c r="AR21" i="1"/>
  <c r="AR20" i="1"/>
  <c r="AR19" i="1"/>
  <c r="AR18" i="1"/>
  <c r="AQ23" i="1"/>
  <c r="AQ22" i="1"/>
  <c r="AQ21" i="1"/>
  <c r="AQ20" i="1"/>
  <c r="AQ19" i="1"/>
  <c r="AQ18" i="1"/>
  <c r="AP23" i="1"/>
  <c r="AP22" i="1"/>
  <c r="AP21" i="1"/>
  <c r="AP20" i="1"/>
  <c r="AP19" i="1"/>
  <c r="AP18" i="1"/>
  <c r="AO23" i="1"/>
  <c r="AO22" i="1"/>
  <c r="AO21" i="1"/>
  <c r="AO20" i="1"/>
  <c r="AO19" i="1"/>
  <c r="AO18" i="1"/>
  <c r="AN23" i="1"/>
  <c r="AN22" i="1"/>
  <c r="AN21" i="1"/>
  <c r="AN20" i="1"/>
  <c r="AN19" i="1"/>
  <c r="AN18" i="1"/>
  <c r="AM23" i="1"/>
  <c r="AM22" i="1"/>
  <c r="AM21" i="1"/>
  <c r="AM20" i="1"/>
  <c r="AM19" i="1"/>
  <c r="AM18" i="1"/>
  <c r="AL23" i="1"/>
  <c r="AL22" i="1"/>
  <c r="AL21" i="1"/>
  <c r="AL20" i="1"/>
  <c r="AL19" i="1"/>
  <c r="AL18" i="1"/>
  <c r="AB11" i="1"/>
  <c r="Z12" i="1"/>
  <c r="Y12" i="1"/>
  <c r="X12" i="1"/>
  <c r="W12" i="1"/>
  <c r="V12" i="1"/>
  <c r="S12" i="1"/>
  <c r="U12" i="1"/>
  <c r="AB23" i="1"/>
  <c r="AB22" i="1"/>
  <c r="AB21" i="1"/>
  <c r="AB20" i="1"/>
  <c r="AB19" i="1"/>
  <c r="AB18" i="1"/>
  <c r="AA23" i="1"/>
  <c r="AA22" i="1"/>
  <c r="AA21" i="1"/>
  <c r="AA20" i="1"/>
  <c r="AA19" i="1"/>
  <c r="AA18" i="1"/>
  <c r="Z23" i="1"/>
  <c r="Z22" i="1"/>
  <c r="Z21" i="1"/>
  <c r="Z20" i="1"/>
  <c r="Z19" i="1"/>
  <c r="Z18" i="1"/>
  <c r="Y18" i="1"/>
  <c r="Y19" i="1"/>
  <c r="Y20" i="1"/>
  <c r="Y21" i="1"/>
  <c r="Y22" i="1"/>
  <c r="Y23" i="1"/>
  <c r="X23" i="1"/>
  <c r="X22" i="1"/>
  <c r="X21" i="1"/>
  <c r="X20" i="1"/>
  <c r="X19" i="1"/>
  <c r="X18" i="1"/>
  <c r="W23" i="1"/>
  <c r="W22" i="1"/>
  <c r="W21" i="1"/>
  <c r="W20" i="1"/>
  <c r="W19" i="1"/>
  <c r="W18" i="1"/>
  <c r="V18" i="1"/>
  <c r="V19" i="1"/>
  <c r="V20" i="1"/>
  <c r="V21" i="1"/>
  <c r="V22" i="1"/>
  <c r="V23" i="1"/>
  <c r="U23" i="1"/>
  <c r="U22" i="1"/>
  <c r="U21" i="1"/>
  <c r="U20" i="1"/>
  <c r="U19" i="1"/>
  <c r="U18" i="1"/>
  <c r="T18" i="1"/>
  <c r="T19" i="1"/>
  <c r="T20" i="1"/>
  <c r="T21" i="1"/>
  <c r="T22" i="1"/>
  <c r="T23" i="1"/>
  <c r="S23" i="1"/>
  <c r="S22" i="1"/>
  <c r="S21" i="1"/>
  <c r="S20" i="1"/>
  <c r="S19" i="1"/>
  <c r="S18" i="1"/>
  <c r="AL17" i="1" l="1"/>
  <c r="AL16" i="1"/>
  <c r="AL10" i="1"/>
  <c r="AU26" i="1"/>
  <c r="AU25" i="1"/>
  <c r="AU24" i="1"/>
  <c r="AU17" i="1"/>
  <c r="AU16" i="1"/>
  <c r="AU15" i="1"/>
  <c r="AU14" i="1"/>
  <c r="AU13" i="1"/>
  <c r="AU12" i="1"/>
  <c r="AU11" i="1"/>
  <c r="AU10" i="1"/>
  <c r="AT26" i="1"/>
  <c r="AT25" i="1"/>
  <c r="AT17" i="1"/>
  <c r="AT16" i="1"/>
  <c r="AT15" i="1"/>
  <c r="AT14" i="1"/>
  <c r="AT13" i="1"/>
  <c r="AT12" i="1"/>
  <c r="AT11" i="1"/>
  <c r="AT10" i="1"/>
  <c r="AS26" i="1"/>
  <c r="AS25" i="1"/>
  <c r="AS24" i="1"/>
  <c r="AS17" i="1"/>
  <c r="AS16" i="1"/>
  <c r="AS15" i="1"/>
  <c r="AS14" i="1"/>
  <c r="AS13" i="1"/>
  <c r="AS12" i="1"/>
  <c r="AS11" i="1"/>
  <c r="AS10" i="1"/>
  <c r="AR26" i="1"/>
  <c r="AR25" i="1"/>
  <c r="AR24" i="1"/>
  <c r="AR17" i="1"/>
  <c r="AR16" i="1"/>
  <c r="AR15" i="1"/>
  <c r="AR14" i="1"/>
  <c r="AR13" i="1"/>
  <c r="AR12" i="1"/>
  <c r="AR11" i="1"/>
  <c r="AR10" i="1"/>
  <c r="AQ26" i="1"/>
  <c r="AQ25" i="1"/>
  <c r="AQ24" i="1"/>
  <c r="AQ17" i="1"/>
  <c r="AQ16" i="1"/>
  <c r="AQ15" i="1"/>
  <c r="AQ14" i="1"/>
  <c r="AQ13" i="1"/>
  <c r="AQ12" i="1"/>
  <c r="AQ11" i="1"/>
  <c r="AQ10" i="1"/>
  <c r="AP26" i="1"/>
  <c r="AP25" i="1"/>
  <c r="AP24" i="1"/>
  <c r="AP17" i="1"/>
  <c r="AP16" i="1"/>
  <c r="AP15" i="1"/>
  <c r="AP14" i="1"/>
  <c r="AP13" i="1"/>
  <c r="AP12" i="1"/>
  <c r="AP11" i="1"/>
  <c r="AP10" i="1"/>
  <c r="AO26" i="1"/>
  <c r="AO25" i="1"/>
  <c r="AO24" i="1"/>
  <c r="AO17" i="1"/>
  <c r="AO16" i="1"/>
  <c r="AO15" i="1"/>
  <c r="AO14" i="1"/>
  <c r="AO13" i="1"/>
  <c r="AO12" i="1"/>
  <c r="AO11" i="1"/>
  <c r="AO10" i="1"/>
  <c r="AN26" i="1"/>
  <c r="AN25" i="1"/>
  <c r="AN24" i="1"/>
  <c r="AN17" i="1"/>
  <c r="AN16" i="1"/>
  <c r="AN15" i="1"/>
  <c r="AN14" i="1"/>
  <c r="AN13" i="1"/>
  <c r="AN12" i="1"/>
  <c r="AN11" i="1"/>
  <c r="AN10" i="1"/>
  <c r="AM26" i="1"/>
  <c r="AM25" i="1"/>
  <c r="AM24" i="1"/>
  <c r="AM17" i="1"/>
  <c r="AM16" i="1"/>
  <c r="AM15" i="1"/>
  <c r="AM14" i="1"/>
  <c r="AM12" i="1"/>
  <c r="AM11" i="1"/>
  <c r="AM10" i="1"/>
  <c r="AL26" i="1"/>
  <c r="AL25" i="1"/>
  <c r="AL24" i="1"/>
  <c r="AL15" i="1"/>
  <c r="AL14" i="1"/>
  <c r="AL13" i="1"/>
  <c r="AL12" i="1"/>
  <c r="AL11" i="1"/>
  <c r="AB26" i="1"/>
  <c r="AB25" i="1"/>
  <c r="AB24" i="1"/>
  <c r="AB17" i="1"/>
  <c r="AB16" i="1"/>
  <c r="AB15" i="1"/>
  <c r="AB14" i="1"/>
  <c r="AB13" i="1"/>
  <c r="AB12" i="1"/>
  <c r="AB10" i="1"/>
  <c r="AA26" i="1"/>
  <c r="AA25" i="1"/>
  <c r="AA24" i="1"/>
  <c r="AA17" i="1"/>
  <c r="AA16" i="1"/>
  <c r="AA15" i="1"/>
  <c r="AA13" i="1"/>
  <c r="AA12" i="1"/>
  <c r="AA11" i="1"/>
  <c r="AA10" i="1"/>
  <c r="Z26" i="1"/>
  <c r="Z25" i="1"/>
  <c r="Z24" i="1"/>
  <c r="Z17" i="1"/>
  <c r="Z16" i="1"/>
  <c r="Z15" i="1"/>
  <c r="Z14" i="1"/>
  <c r="Z13" i="1"/>
  <c r="Z11" i="1"/>
  <c r="Z10" i="1"/>
  <c r="Y26" i="1"/>
  <c r="Y25" i="1"/>
  <c r="Y24" i="1"/>
  <c r="Y17" i="1"/>
  <c r="Y16" i="1"/>
  <c r="Y15" i="1"/>
  <c r="Y14" i="1"/>
  <c r="Y13" i="1"/>
  <c r="Y11" i="1"/>
  <c r="Y10" i="1"/>
  <c r="X26" i="1"/>
  <c r="X25" i="1"/>
  <c r="X24" i="1"/>
  <c r="X17" i="1"/>
  <c r="X16" i="1"/>
  <c r="X15" i="1"/>
  <c r="X14" i="1"/>
  <c r="X13" i="1"/>
  <c r="X11" i="1"/>
  <c r="X10" i="1"/>
  <c r="W26" i="1"/>
  <c r="W25" i="1"/>
  <c r="W24" i="1"/>
  <c r="W17" i="1"/>
  <c r="W16" i="1"/>
  <c r="W15" i="1"/>
  <c r="W14" i="1"/>
  <c r="W13" i="1"/>
  <c r="W11" i="1"/>
  <c r="W10" i="1"/>
  <c r="V26" i="1"/>
  <c r="V25" i="1"/>
  <c r="V24" i="1"/>
  <c r="V17" i="1"/>
  <c r="V16" i="1"/>
  <c r="V15" i="1"/>
  <c r="V14" i="1"/>
  <c r="V13" i="1"/>
  <c r="V11" i="1"/>
  <c r="V10" i="1"/>
  <c r="U26" i="1"/>
  <c r="U25" i="1"/>
  <c r="U24" i="1"/>
  <c r="U17" i="1"/>
  <c r="U16" i="1"/>
  <c r="U15" i="1"/>
  <c r="U14" i="1"/>
  <c r="U13" i="1"/>
  <c r="U11" i="1"/>
  <c r="U10" i="1"/>
  <c r="T26" i="1"/>
  <c r="T25" i="1"/>
  <c r="T24" i="1"/>
  <c r="T17" i="1"/>
  <c r="T16" i="1"/>
  <c r="T15" i="1"/>
  <c r="T14" i="1"/>
  <c r="T13" i="1"/>
  <c r="T12" i="1"/>
  <c r="T11" i="1"/>
  <c r="T10" i="1"/>
  <c r="S26" i="1"/>
  <c r="S25" i="1"/>
  <c r="S24" i="1"/>
  <c r="S17" i="1"/>
  <c r="S16" i="1"/>
  <c r="S15" i="1"/>
  <c r="S14" i="1"/>
  <c r="S13" i="1"/>
  <c r="S11" i="1"/>
  <c r="S10" i="1"/>
  <c r="AC10" i="1" l="1"/>
  <c r="AC19" i="1"/>
  <c r="AV25" i="1"/>
  <c r="AL44" i="1" s="1"/>
  <c r="AC11" i="1"/>
  <c r="U30" i="1" s="1"/>
  <c r="AV17" i="1"/>
  <c r="AC24" i="1"/>
  <c r="X43" i="1" s="1"/>
  <c r="AV22" i="1"/>
  <c r="AC20" i="1"/>
  <c r="AV19" i="1"/>
  <c r="AL38" i="1" s="1"/>
  <c r="AV12" i="1"/>
  <c r="AC15" i="1"/>
  <c r="Y34" i="1" s="1"/>
  <c r="AC23" i="1"/>
  <c r="S42" i="1" s="1"/>
  <c r="AC18" i="1"/>
  <c r="AC26" i="1"/>
  <c r="AV11" i="1"/>
  <c r="AN30" i="1" s="1"/>
  <c r="AV21" i="1"/>
  <c r="AV13" i="1"/>
  <c r="AP32" i="1" s="1"/>
  <c r="AC17" i="1"/>
  <c r="AC25" i="1"/>
  <c r="S44" i="1" s="1"/>
  <c r="AC12" i="1"/>
  <c r="AV23" i="1"/>
  <c r="AL42" i="1" s="1"/>
  <c r="AV10" i="1"/>
  <c r="AV18" i="1"/>
  <c r="AV26" i="1"/>
  <c r="AV15" i="1"/>
  <c r="AC13" i="1"/>
  <c r="AC21" i="1"/>
  <c r="AC16" i="1"/>
  <c r="Z35" i="1" s="1"/>
  <c r="AC14" i="1"/>
  <c r="AC22" i="1"/>
  <c r="AV20" i="1"/>
  <c r="AV16" i="1"/>
  <c r="AS35" i="1" s="1"/>
  <c r="AV14" i="1"/>
  <c r="AV24" i="1"/>
  <c r="AQ43" i="1" s="1"/>
  <c r="T34" i="1" l="1"/>
  <c r="AU37" i="1"/>
  <c r="AQ37" i="1"/>
  <c r="AB37" i="1"/>
  <c r="X37" i="1"/>
  <c r="S30" i="1"/>
  <c r="AB36" i="1"/>
  <c r="AA36" i="1"/>
  <c r="AU36" i="1"/>
  <c r="AT36" i="1"/>
  <c r="AS34" i="1"/>
  <c r="AR34" i="1"/>
  <c r="Y33" i="1"/>
  <c r="X33" i="1"/>
  <c r="AR33" i="1"/>
  <c r="AQ33" i="1"/>
  <c r="Y32" i="1"/>
  <c r="W32" i="1"/>
  <c r="W31" i="1"/>
  <c r="V31" i="1"/>
  <c r="AP31" i="1"/>
  <c r="AO31" i="1"/>
  <c r="AN29" i="1"/>
  <c r="AM29" i="1"/>
  <c r="U29" i="1"/>
  <c r="T29" i="1"/>
  <c r="AM45" i="1"/>
  <c r="AL45" i="1"/>
  <c r="T45" i="1"/>
  <c r="S45" i="1"/>
  <c r="AB35" i="1"/>
  <c r="AA35" i="1"/>
  <c r="AU35" i="1"/>
  <c r="AT35" i="1"/>
  <c r="AA34" i="1"/>
  <c r="Z34" i="1"/>
  <c r="W30" i="1"/>
  <c r="V30" i="1"/>
  <c r="AP30" i="1"/>
  <c r="AO30" i="1"/>
  <c r="T44" i="1"/>
  <c r="AM44" i="1"/>
  <c r="AU34" i="1"/>
  <c r="AT34" i="1"/>
  <c r="AA33" i="1"/>
  <c r="Z33" i="1"/>
  <c r="AT33" i="1"/>
  <c r="AS33" i="1"/>
  <c r="AS32" i="1"/>
  <c r="AR32" i="1"/>
  <c r="Y31" i="1"/>
  <c r="X31" i="1"/>
  <c r="AR31" i="1"/>
  <c r="AQ31" i="1"/>
  <c r="AP29" i="1"/>
  <c r="AO29" i="1"/>
  <c r="W29" i="1"/>
  <c r="V29" i="1"/>
  <c r="AO45" i="1"/>
  <c r="AN45" i="1"/>
  <c r="V45" i="1"/>
  <c r="U45" i="1"/>
  <c r="U44" i="1"/>
  <c r="AN44" i="1"/>
  <c r="T43" i="1"/>
  <c r="S43" i="1"/>
  <c r="AM43" i="1"/>
  <c r="AL43" i="1"/>
  <c r="S34" i="1"/>
  <c r="AB34" i="1"/>
  <c r="AA32" i="1"/>
  <c r="Z32" i="1"/>
  <c r="Y30" i="1"/>
  <c r="X30" i="1"/>
  <c r="AR30" i="1"/>
  <c r="AQ30" i="1"/>
  <c r="U43" i="1"/>
  <c r="AN43" i="1"/>
  <c r="S33" i="1"/>
  <c r="AB33" i="1"/>
  <c r="AL33" i="1"/>
  <c r="AU33" i="1"/>
  <c r="AU32" i="1"/>
  <c r="AT32" i="1"/>
  <c r="AA31" i="1"/>
  <c r="Z31" i="1"/>
  <c r="AT31" i="1"/>
  <c r="AS31" i="1"/>
  <c r="AR29" i="1"/>
  <c r="AQ29" i="1"/>
  <c r="Y29" i="1"/>
  <c r="X29" i="1"/>
  <c r="W44" i="1"/>
  <c r="V44" i="1"/>
  <c r="AP44" i="1"/>
  <c r="AO44" i="1"/>
  <c r="AN42" i="1"/>
  <c r="AM42" i="1"/>
  <c r="U42" i="1"/>
  <c r="T42" i="1"/>
  <c r="AN41" i="1"/>
  <c r="AL41" i="1"/>
  <c r="U41" i="1"/>
  <c r="S41" i="1"/>
  <c r="S32" i="1"/>
  <c r="AB32" i="1"/>
  <c r="AT30" i="1"/>
  <c r="AS30" i="1"/>
  <c r="AA30" i="1"/>
  <c r="Z30" i="1"/>
  <c r="Y45" i="1"/>
  <c r="X45" i="1"/>
  <c r="AR45" i="1"/>
  <c r="AQ45" i="1"/>
  <c r="W43" i="1"/>
  <c r="V43" i="1"/>
  <c r="AP43" i="1"/>
  <c r="AO43" i="1"/>
  <c r="T40" i="1"/>
  <c r="S40" i="1"/>
  <c r="AM40" i="1"/>
  <c r="AL40" i="1"/>
  <c r="S31" i="1"/>
  <c r="AB31" i="1"/>
  <c r="AL31" i="1"/>
  <c r="AU31" i="1"/>
  <c r="AT29" i="1"/>
  <c r="AS29" i="1"/>
  <c r="AA29" i="1"/>
  <c r="Z29" i="1"/>
  <c r="Y44" i="1"/>
  <c r="X44" i="1"/>
  <c r="AR44" i="1"/>
  <c r="AQ44" i="1"/>
  <c r="AL36" i="1"/>
  <c r="AO42" i="1"/>
  <c r="S36" i="1"/>
  <c r="V42" i="1"/>
  <c r="V41" i="1"/>
  <c r="T41" i="1"/>
  <c r="AO41" i="1"/>
  <c r="AM41" i="1"/>
  <c r="T39" i="1"/>
  <c r="S39" i="1"/>
  <c r="AM39" i="1"/>
  <c r="AL39" i="1"/>
  <c r="AM30" i="1"/>
  <c r="AU30" i="1"/>
  <c r="T30" i="1"/>
  <c r="AB30" i="1"/>
  <c r="AA45" i="1"/>
  <c r="Z45" i="1"/>
  <c r="AT45" i="1"/>
  <c r="AS45" i="1"/>
  <c r="Z44" i="1"/>
  <c r="AS44" i="1"/>
  <c r="X42" i="1"/>
  <c r="W42" i="1"/>
  <c r="AQ42" i="1"/>
  <c r="AP42" i="1"/>
  <c r="AO40" i="1"/>
  <c r="AN40" i="1"/>
  <c r="V40" i="1"/>
  <c r="U40" i="1"/>
  <c r="T38" i="1"/>
  <c r="S38" i="1"/>
  <c r="AL29" i="1"/>
  <c r="AU29" i="1"/>
  <c r="S29" i="1"/>
  <c r="AB29" i="1"/>
  <c r="Z43" i="1"/>
  <c r="Y43" i="1"/>
  <c r="AS43" i="1"/>
  <c r="AR43" i="1"/>
  <c r="X41" i="1"/>
  <c r="W41" i="1"/>
  <c r="AQ41" i="1"/>
  <c r="AP41" i="1"/>
  <c r="V39" i="1"/>
  <c r="U39" i="1"/>
  <c r="AO39" i="1"/>
  <c r="AN39" i="1"/>
  <c r="AN38" i="1"/>
  <c r="AM38" i="1"/>
  <c r="T37" i="1"/>
  <c r="S37" i="1"/>
  <c r="AM37" i="1"/>
  <c r="AL37" i="1"/>
  <c r="W45" i="1"/>
  <c r="AB45" i="1"/>
  <c r="AP45" i="1"/>
  <c r="AU45" i="1"/>
  <c r="AB44" i="1"/>
  <c r="AA44" i="1"/>
  <c r="AU44" i="1"/>
  <c r="AT44" i="1"/>
  <c r="AS42" i="1"/>
  <c r="AR42" i="1"/>
  <c r="Z42" i="1"/>
  <c r="Y42" i="1"/>
  <c r="X40" i="1"/>
  <c r="W40" i="1"/>
  <c r="AQ40" i="1"/>
  <c r="AP40" i="1"/>
  <c r="V38" i="1"/>
  <c r="U38" i="1"/>
  <c r="AB43" i="1"/>
  <c r="AA43" i="1"/>
  <c r="AU43" i="1"/>
  <c r="AT43" i="1"/>
  <c r="AS41" i="1"/>
  <c r="AR41" i="1"/>
  <c r="Z41" i="1"/>
  <c r="Y41" i="1"/>
  <c r="Y39" i="1"/>
  <c r="W39" i="1"/>
  <c r="AR39" i="1"/>
  <c r="AP39" i="1"/>
  <c r="AP38" i="1"/>
  <c r="AO38" i="1"/>
  <c r="V37" i="1"/>
  <c r="U37" i="1"/>
  <c r="AO37" i="1"/>
  <c r="AN37" i="1"/>
  <c r="U36" i="1"/>
  <c r="T36" i="1"/>
  <c r="AN36" i="1"/>
  <c r="AM36" i="1"/>
  <c r="T35" i="1"/>
  <c r="S35" i="1"/>
  <c r="AM35" i="1"/>
  <c r="AL35" i="1"/>
  <c r="AB42" i="1"/>
  <c r="AA42" i="1"/>
  <c r="AU42" i="1"/>
  <c r="AT42" i="1"/>
  <c r="AS40" i="1"/>
  <c r="AR40" i="1"/>
  <c r="Z40" i="1"/>
  <c r="Y40" i="1"/>
  <c r="X38" i="1"/>
  <c r="W38" i="1"/>
  <c r="AN34" i="1"/>
  <c r="AL34" i="1"/>
  <c r="AU41" i="1"/>
  <c r="AT41" i="1"/>
  <c r="AB41" i="1"/>
  <c r="AA41" i="1"/>
  <c r="AR38" i="1"/>
  <c r="AQ38" i="1"/>
  <c r="AS39" i="1"/>
  <c r="AQ39" i="1"/>
  <c r="Z39" i="1"/>
  <c r="X39" i="1"/>
  <c r="Z37" i="1"/>
  <c r="W37" i="1"/>
  <c r="AS37" i="1"/>
  <c r="AP37" i="1"/>
  <c r="AP36" i="1"/>
  <c r="AO36" i="1"/>
  <c r="W36" i="1"/>
  <c r="V36" i="1"/>
  <c r="AN35" i="1"/>
  <c r="U35" i="1"/>
  <c r="AU40" i="1"/>
  <c r="AT40" i="1"/>
  <c r="AB40" i="1"/>
  <c r="AA40" i="1"/>
  <c r="Z38" i="1"/>
  <c r="Y38" i="1"/>
  <c r="AP35" i="1"/>
  <c r="AO35" i="1"/>
  <c r="W35" i="1"/>
  <c r="V35" i="1"/>
  <c r="V34" i="1"/>
  <c r="U34" i="1"/>
  <c r="U33" i="1"/>
  <c r="T33" i="1"/>
  <c r="AN33" i="1"/>
  <c r="AM33" i="1"/>
  <c r="AM32" i="1"/>
  <c r="AL32" i="1"/>
  <c r="AU39" i="1"/>
  <c r="AT39" i="1"/>
  <c r="AB39" i="1"/>
  <c r="AA39" i="1"/>
  <c r="AT38" i="1"/>
  <c r="AS38" i="1"/>
  <c r="AR36" i="1"/>
  <c r="AQ36" i="1"/>
  <c r="Y36" i="1"/>
  <c r="X36" i="1"/>
  <c r="AP34" i="1"/>
  <c r="AO34" i="1"/>
  <c r="U32" i="1"/>
  <c r="T32" i="1"/>
  <c r="AB38" i="1"/>
  <c r="AA38" i="1"/>
  <c r="AT37" i="1"/>
  <c r="AR37" i="1"/>
  <c r="AA37" i="1"/>
  <c r="Y37" i="1"/>
  <c r="Y35" i="1"/>
  <c r="X35" i="1"/>
  <c r="AR35" i="1"/>
  <c r="AQ35" i="1"/>
  <c r="X34" i="1"/>
  <c r="W34" i="1"/>
  <c r="W33" i="1"/>
  <c r="V33" i="1"/>
  <c r="AP33" i="1"/>
  <c r="AO33" i="1"/>
  <c r="AO32" i="1"/>
  <c r="AN32" i="1"/>
  <c r="U31" i="1"/>
  <c r="T31" i="1"/>
  <c r="AN31" i="1"/>
  <c r="AM31" i="1"/>
  <c r="AU38" i="1"/>
  <c r="AS36" i="1"/>
  <c r="Z36" i="1"/>
  <c r="AM34" i="1"/>
  <c r="AQ34" i="1"/>
  <c r="X32" i="1"/>
  <c r="V32" i="1"/>
  <c r="AQ32" i="1"/>
  <c r="AC30" i="1" l="1"/>
  <c r="AV29" i="1"/>
  <c r="AC29" i="1"/>
  <c r="AC45" i="1"/>
  <c r="AV44" i="1"/>
  <c r="AC44" i="1"/>
  <c r="AV45" i="1"/>
  <c r="AC43" i="1"/>
  <c r="AV43" i="1"/>
  <c r="AC41" i="1"/>
  <c r="AV41" i="1"/>
  <c r="AC40" i="1"/>
  <c r="AV40" i="1"/>
  <c r="AV38" i="1"/>
  <c r="AC39" i="1"/>
  <c r="AV39" i="1"/>
  <c r="AV36" i="1"/>
  <c r="AC36" i="1"/>
  <c r="AC38" i="1"/>
  <c r="AV37" i="1"/>
  <c r="AV31" i="1"/>
  <c r="AC37" i="1"/>
  <c r="AC35" i="1"/>
  <c r="AC34" i="1"/>
  <c r="AV35" i="1"/>
  <c r="AV33" i="1"/>
  <c r="AC33" i="1"/>
  <c r="AC31" i="1"/>
  <c r="AV34" i="1"/>
  <c r="AC32" i="1"/>
  <c r="AV32" i="1"/>
  <c r="AC42" i="1"/>
  <c r="AV42" i="1"/>
  <c r="AL30" i="1"/>
  <c r="AV30" i="1" s="1"/>
  <c r="AH45" i="1" l="1"/>
  <c r="J20" i="1" s="1"/>
  <c r="BA45" i="1"/>
  <c r="AH42" i="1"/>
  <c r="J19" i="1" s="1"/>
  <c r="BA42" i="1"/>
  <c r="AH36" i="1"/>
  <c r="J18" i="1" s="1"/>
  <c r="BA36" i="1"/>
  <c r="L18" i="1" l="1"/>
  <c r="L20" i="1"/>
  <c r="L19" i="1"/>
  <c r="L21" i="1" l="1"/>
</calcChain>
</file>

<file path=xl/sharedStrings.xml><?xml version="1.0" encoding="utf-8"?>
<sst xmlns="http://schemas.openxmlformats.org/spreadsheetml/2006/main" count="248" uniqueCount="59">
  <si>
    <t>明細№</t>
    <rPh sb="0" eb="2">
      <t>メイサイ</t>
    </rPh>
    <phoneticPr fontId="2"/>
  </si>
  <si>
    <t>鋼製電線管サイズ</t>
    <rPh sb="0" eb="2">
      <t>コウセイ</t>
    </rPh>
    <rPh sb="2" eb="5">
      <t>デンセンカン</t>
    </rPh>
    <phoneticPr fontId="2"/>
  </si>
  <si>
    <t>箇所数</t>
    <rPh sb="0" eb="2">
      <t>カショ</t>
    </rPh>
    <rPh sb="2" eb="3">
      <t>スウ</t>
    </rPh>
    <phoneticPr fontId="2"/>
  </si>
  <si>
    <t>開口1</t>
    <rPh sb="0" eb="2">
      <t>カイコウ</t>
    </rPh>
    <phoneticPr fontId="2"/>
  </si>
  <si>
    <t>開口2</t>
    <rPh sb="0" eb="2">
      <t>カイコウ</t>
    </rPh>
    <phoneticPr fontId="2"/>
  </si>
  <si>
    <t>開口3</t>
    <rPh sb="0" eb="2">
      <t>カイコウ</t>
    </rPh>
    <phoneticPr fontId="2"/>
  </si>
  <si>
    <t>開口4</t>
    <rPh sb="0" eb="2">
      <t>カイコウ</t>
    </rPh>
    <phoneticPr fontId="2"/>
  </si>
  <si>
    <t>開口5</t>
    <rPh sb="0" eb="2">
      <t>カイコウ</t>
    </rPh>
    <phoneticPr fontId="2"/>
  </si>
  <si>
    <t>開口6</t>
    <rPh sb="0" eb="2">
      <t>カイコウ</t>
    </rPh>
    <phoneticPr fontId="2"/>
  </si>
  <si>
    <t>開口7</t>
    <rPh sb="0" eb="2">
      <t>カイコウ</t>
    </rPh>
    <phoneticPr fontId="2"/>
  </si>
  <si>
    <t>開口8</t>
    <rPh sb="0" eb="2">
      <t>カイコウ</t>
    </rPh>
    <phoneticPr fontId="2"/>
  </si>
  <si>
    <t>開口9</t>
    <rPh sb="0" eb="2">
      <t>カイコウ</t>
    </rPh>
    <phoneticPr fontId="2"/>
  </si>
  <si>
    <t>開口10</t>
    <rPh sb="0" eb="2">
      <t>カイコウ</t>
    </rPh>
    <phoneticPr fontId="2"/>
  </si>
  <si>
    <t>合計</t>
    <rPh sb="0" eb="2">
      <t>ゴウケイ</t>
    </rPh>
    <phoneticPr fontId="2"/>
  </si>
  <si>
    <t>単価（円）</t>
    <rPh sb="0" eb="2">
      <t>タンカ</t>
    </rPh>
    <rPh sb="3" eb="4">
      <t>エン</t>
    </rPh>
    <phoneticPr fontId="2"/>
  </si>
  <si>
    <t>　　　　1.　　　　φ</t>
    <phoneticPr fontId="2"/>
  </si>
  <si>
    <t>箇所</t>
    <rPh sb="0" eb="2">
      <t>カショ</t>
    </rPh>
    <phoneticPr fontId="2"/>
  </si>
  <si>
    <t>品番</t>
    <rPh sb="0" eb="2">
      <t>ヒンバン</t>
    </rPh>
    <phoneticPr fontId="2"/>
  </si>
  <si>
    <t>必要数量</t>
    <rPh sb="0" eb="2">
      <t>ヒツヨウ</t>
    </rPh>
    <rPh sb="2" eb="4">
      <t>スウリョウ</t>
    </rPh>
    <phoneticPr fontId="2"/>
  </si>
  <si>
    <t>積算価格　　　　　　　　　　　　　　　（標準価格）</t>
    <rPh sb="0" eb="2">
      <t>セキサン</t>
    </rPh>
    <rPh sb="2" eb="4">
      <t>カカク</t>
    </rPh>
    <rPh sb="20" eb="22">
      <t>ヒョウジュン</t>
    </rPh>
    <rPh sb="22" eb="24">
      <t>カカク</t>
    </rPh>
    <phoneticPr fontId="2"/>
  </si>
  <si>
    <t>巻</t>
    <rPh sb="0" eb="1">
      <t>カン</t>
    </rPh>
    <phoneticPr fontId="2"/>
  </si>
  <si>
    <t>円</t>
    <rPh sb="0" eb="1">
      <t>エン</t>
    </rPh>
    <phoneticPr fontId="2"/>
  </si>
  <si>
    <t>　　　　2.　　　　φ</t>
    <phoneticPr fontId="2"/>
  </si>
  <si>
    <t>円</t>
    <phoneticPr fontId="2"/>
  </si>
  <si>
    <t>　　　　3.　　　　φ</t>
    <phoneticPr fontId="2"/>
  </si>
  <si>
    <t>総計</t>
    <rPh sb="0" eb="2">
      <t>ソウケイ</t>
    </rPh>
    <phoneticPr fontId="2"/>
  </si>
  <si>
    <t>このシートでの計算結果はあくまでも概算ですので、実際の施工状況では必要数量が異なる場合がございます。</t>
    <rPh sb="17" eb="19">
      <t>ガイサン</t>
    </rPh>
    <phoneticPr fontId="2"/>
  </si>
  <si>
    <t>　　　　4.　　　　φ</t>
    <phoneticPr fontId="2"/>
  </si>
  <si>
    <t>　　　　5.　　　　φ</t>
    <phoneticPr fontId="2"/>
  </si>
  <si>
    <t>　　　　6.　　　　φ</t>
    <phoneticPr fontId="2"/>
  </si>
  <si>
    <t>　　　　7.　　　　φ</t>
    <phoneticPr fontId="2"/>
  </si>
  <si>
    <t>　　　　8.　　　　φ</t>
    <phoneticPr fontId="2"/>
  </si>
  <si>
    <t>　　　　9.　　　　φ</t>
    <phoneticPr fontId="2"/>
  </si>
  <si>
    <t>　　　10.　　　　φ</t>
    <phoneticPr fontId="2"/>
  </si>
  <si>
    <t>OUTPUT</t>
  </si>
  <si>
    <t>ＩＢ60Ｌ</t>
    <phoneticPr fontId="2"/>
  </si>
  <si>
    <t>ＩＢ100Ｌ</t>
    <phoneticPr fontId="2"/>
  </si>
  <si>
    <t>ＩＢ130Ｌ</t>
    <phoneticPr fontId="2"/>
  </si>
  <si>
    <t>ＩＢ60</t>
    <phoneticPr fontId="2"/>
  </si>
  <si>
    <t>ＩＢ100</t>
    <phoneticPr fontId="2"/>
  </si>
  <si>
    <t>ＩＢ130</t>
    <phoneticPr fontId="2"/>
  </si>
  <si>
    <t>必要長さ</t>
    <rPh sb="0" eb="2">
      <t>ヒツヨウ</t>
    </rPh>
    <rPh sb="2" eb="3">
      <t>ナガ</t>
    </rPh>
    <phoneticPr fontId="2"/>
  </si>
  <si>
    <t>取り数</t>
    <rPh sb="0" eb="1">
      <t>ト</t>
    </rPh>
    <rPh sb="2" eb="3">
      <t>スウ</t>
    </rPh>
    <phoneticPr fontId="2"/>
  </si>
  <si>
    <t>取り数からの割り切れる必要巻数</t>
    <rPh sb="0" eb="1">
      <t>ト</t>
    </rPh>
    <rPh sb="2" eb="3">
      <t>スウ</t>
    </rPh>
    <rPh sb="6" eb="7">
      <t>ワ</t>
    </rPh>
    <rPh sb="8" eb="9">
      <t>キ</t>
    </rPh>
    <rPh sb="11" eb="13">
      <t>ヒツヨウ</t>
    </rPh>
    <rPh sb="13" eb="15">
      <t>カンスウ</t>
    </rPh>
    <phoneticPr fontId="2"/>
  </si>
  <si>
    <t>残り余長からの割り切れる必要巻数</t>
    <rPh sb="0" eb="1">
      <t>ノコ</t>
    </rPh>
    <rPh sb="2" eb="3">
      <t>ヨ</t>
    </rPh>
    <rPh sb="3" eb="4">
      <t>チョウ</t>
    </rPh>
    <rPh sb="7" eb="8">
      <t>ワ</t>
    </rPh>
    <rPh sb="9" eb="10">
      <t>キ</t>
    </rPh>
    <rPh sb="12" eb="14">
      <t>ヒツヨウ</t>
    </rPh>
    <rPh sb="14" eb="16">
      <t>カンスウ</t>
    </rPh>
    <phoneticPr fontId="2"/>
  </si>
  <si>
    <t>㎜</t>
    <phoneticPr fontId="2"/>
  </si>
  <si>
    <t>TAFIP39L</t>
    <phoneticPr fontId="2"/>
  </si>
  <si>
    <t>TAFIP75L</t>
    <phoneticPr fontId="2"/>
  </si>
  <si>
    <t>TAFIP104L</t>
    <phoneticPr fontId="2"/>
  </si>
  <si>
    <t>TAFIP104</t>
    <phoneticPr fontId="2"/>
  </si>
  <si>
    <t>TAFIP75</t>
    <phoneticPr fontId="2"/>
  </si>
  <si>
    <t>TAFIP39</t>
    <phoneticPr fontId="2"/>
  </si>
  <si>
    <t>鋼製電線管サイズ、箇所数をご入力頂くと、イチジカンパイプ工法に必要な部材数量が自動計算されます。</t>
    <rPh sb="0" eb="2">
      <t>コウセイ</t>
    </rPh>
    <rPh sb="2" eb="5">
      <t>デンセンカン</t>
    </rPh>
    <rPh sb="9" eb="11">
      <t>カショ</t>
    </rPh>
    <rPh sb="11" eb="12">
      <t>スウ</t>
    </rPh>
    <rPh sb="14" eb="17">
      <t>ニュウリョクイタダ</t>
    </rPh>
    <rPh sb="28" eb="30">
      <t>コウホウ</t>
    </rPh>
    <rPh sb="31" eb="33">
      <t>ヒツヨウ</t>
    </rPh>
    <rPh sb="34" eb="36">
      <t>ブザイ</t>
    </rPh>
    <rPh sb="36" eb="38">
      <t>スウリョウ</t>
    </rPh>
    <rPh sb="39" eb="41">
      <t>ジドウ</t>
    </rPh>
    <rPh sb="41" eb="43">
      <t>ケイサン</t>
    </rPh>
    <phoneticPr fontId="2"/>
  </si>
  <si>
    <t>【IB□L　部材必要数量】</t>
    <rPh sb="6" eb="8">
      <t>ブザイ</t>
    </rPh>
    <rPh sb="8" eb="10">
      <t>ヒツヨウ</t>
    </rPh>
    <rPh sb="10" eb="12">
      <t>スウリョウ</t>
    </rPh>
    <phoneticPr fontId="2"/>
  </si>
  <si>
    <t>ＩB39L
（電線管16～39用）</t>
    <rPh sb="7" eb="10">
      <t>デンセンカン</t>
    </rPh>
    <rPh sb="15" eb="16">
      <t>ヨウ</t>
    </rPh>
    <phoneticPr fontId="2"/>
  </si>
  <si>
    <t>ＩB75L
（電線管42～75用）</t>
    <rPh sb="7" eb="10">
      <t>デンセンカン</t>
    </rPh>
    <rPh sb="15" eb="16">
      <t>ヨウ</t>
    </rPh>
    <phoneticPr fontId="2"/>
  </si>
  <si>
    <t>ＩB104L
（電線管82～104用）</t>
    <rPh sb="8" eb="11">
      <t>デンセンカン</t>
    </rPh>
    <rPh sb="17" eb="18">
      <t>ヨウ</t>
    </rPh>
    <phoneticPr fontId="2"/>
  </si>
  <si>
    <t>foam-260401</t>
    <phoneticPr fontId="2"/>
  </si>
  <si>
    <t>イチジカンパイプ IB□L　部材選定シート</t>
    <rPh sb="14" eb="16">
      <t>ブザイ</t>
    </rPh>
    <rPh sb="16" eb="18">
      <t>センテイ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</si>
</sst>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8"/>
      <color rgb="FF3F3F76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color rgb="FF0070C0"/>
      <name val="ＭＳ Ｐゴシック"/>
      <family val="3"/>
      <charset val="128"/>
    </font>
    <font>
      <b/>
      <i/>
      <sz val="3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9" fillId="2" borderId="1" applyNumberFormat="0" applyAlignment="0" applyProtection="0">
      <alignment vertical="center"/>
    </xf>
    <xf numFmtId="0" fontId="5" fillId="3" borderId="2" applyNumberFormat="0" applyAlignment="0" applyProtection="0">
      <alignment vertical="center"/>
    </xf>
  </cellStyleXfs>
  <cellXfs count="85">
    <xf numFmtId="0" fontId="0" fillId="0" borderId="0" xfId="0"/>
    <xf numFmtId="0" fontId="0" fillId="4" borderId="0" xfId="0" applyFill="1"/>
    <xf numFmtId="0" fontId="0" fillId="4" borderId="6" xfId="0" applyFill="1" applyBorder="1"/>
    <xf numFmtId="0" fontId="0" fillId="4" borderId="7" xfId="0" applyFill="1" applyBorder="1"/>
    <xf numFmtId="0" fontId="4" fillId="4" borderId="0" xfId="0" applyFont="1" applyFill="1"/>
    <xf numFmtId="0" fontId="6" fillId="4" borderId="0" xfId="3" applyFont="1" applyFill="1" applyBorder="1" applyAlignment="1" applyProtection="1">
      <alignment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0" fillId="4" borderId="0" xfId="0" applyFill="1" applyAlignment="1">
      <alignment horizontal="right"/>
    </xf>
    <xf numFmtId="0" fontId="8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top"/>
    </xf>
    <xf numFmtId="0" fontId="10" fillId="2" borderId="12" xfId="2" applyFont="1" applyBorder="1" applyAlignment="1" applyProtection="1">
      <alignment horizontal="center" vertical="center"/>
      <protection locked="0"/>
    </xf>
    <xf numFmtId="0" fontId="11" fillId="4" borderId="0" xfId="0" applyFont="1" applyFill="1"/>
    <xf numFmtId="0" fontId="0" fillId="4" borderId="6" xfId="0" applyFill="1" applyBorder="1" applyAlignment="1">
      <alignment horizontal="left"/>
    </xf>
    <xf numFmtId="0" fontId="0" fillId="0" borderId="18" xfId="0" applyBorder="1" applyAlignment="1">
      <alignment horizontal="center" vertical="center" wrapText="1"/>
    </xf>
    <xf numFmtId="1" fontId="0" fillId="5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8" fillId="4" borderId="21" xfId="0" applyNumberFormat="1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1" fillId="0" borderId="0" xfId="0" applyFont="1"/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0" fillId="4" borderId="11" xfId="1" applyFont="1" applyFill="1" applyBorder="1" applyProtection="1"/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/>
    <xf numFmtId="38" fontId="0" fillId="5" borderId="29" xfId="0" applyNumberForma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38" fontId="0" fillId="4" borderId="0" xfId="0" applyNumberFormat="1" applyFill="1"/>
    <xf numFmtId="0" fontId="0" fillId="4" borderId="0" xfId="0" applyFill="1" applyAlignment="1">
      <alignment horizontal="center"/>
    </xf>
    <xf numFmtId="0" fontId="14" fillId="4" borderId="7" xfId="0" applyFont="1" applyFill="1" applyBorder="1"/>
    <xf numFmtId="0" fontId="14" fillId="4" borderId="0" xfId="0" applyFont="1" applyFill="1"/>
    <xf numFmtId="0" fontId="15" fillId="4" borderId="0" xfId="0" applyFont="1" applyFill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10" fontId="16" fillId="4" borderId="0" xfId="0" applyNumberFormat="1" applyFont="1" applyFill="1" applyAlignment="1">
      <alignment horizontal="left" vertical="center"/>
    </xf>
    <xf numFmtId="10" fontId="16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8" fillId="4" borderId="0" xfId="0" applyFont="1" applyFill="1"/>
    <xf numFmtId="1" fontId="8" fillId="4" borderId="31" xfId="0" applyNumberFormat="1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38" fontId="0" fillId="4" borderId="32" xfId="1" applyFont="1" applyFill="1" applyBorder="1" applyProtection="1"/>
    <xf numFmtId="0" fontId="18" fillId="4" borderId="0" xfId="0" applyFont="1" applyFill="1" applyAlignment="1">
      <alignment vertical="center"/>
    </xf>
    <xf numFmtId="1" fontId="5" fillId="4" borderId="32" xfId="3" applyNumberFormat="1" applyFill="1" applyBorder="1" applyAlignment="1" applyProtection="1">
      <alignment horizontal="center"/>
    </xf>
    <xf numFmtId="1" fontId="5" fillId="4" borderId="11" xfId="3" applyNumberFormat="1" applyFill="1" applyBorder="1" applyAlignment="1" applyProtection="1">
      <alignment horizontal="center"/>
    </xf>
    <xf numFmtId="1" fontId="0" fillId="5" borderId="19" xfId="0" applyNumberFormat="1" applyFill="1" applyBorder="1" applyAlignment="1">
      <alignment horizontal="center" vertical="center"/>
    </xf>
    <xf numFmtId="0" fontId="0" fillId="4" borderId="34" xfId="0" applyFill="1" applyBorder="1"/>
    <xf numFmtId="0" fontId="3" fillId="4" borderId="0" xfId="0" applyFont="1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19" fillId="4" borderId="6" xfId="0" applyFont="1" applyFill="1" applyBorder="1"/>
    <xf numFmtId="0" fontId="4" fillId="4" borderId="6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" fontId="0" fillId="4" borderId="0" xfId="0" applyNumberFormat="1" applyFill="1" applyBorder="1" applyAlignment="1">
      <alignment horizontal="center" vertical="center"/>
    </xf>
    <xf numFmtId="38" fontId="1" fillId="4" borderId="0" xfId="1" applyFont="1" applyFill="1" applyBorder="1" applyAlignment="1">
      <alignment horizontal="center" vertical="center"/>
    </xf>
    <xf numFmtId="38" fontId="0" fillId="4" borderId="0" xfId="0" applyNumberFormat="1" applyFill="1" applyBorder="1" applyAlignment="1">
      <alignment horizontal="center" vertical="center" wrapText="1"/>
    </xf>
  </cellXfs>
  <cellStyles count="4">
    <cellStyle name="桁区切り" xfId="1" builtinId="6"/>
    <cellStyle name="出力" xfId="3" builtinId="21"/>
    <cellStyle name="入力" xfId="2" builtinId="2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847725</xdr:colOff>
      <xdr:row>17</xdr:row>
      <xdr:rowOff>219075</xdr:rowOff>
    </xdr:from>
    <xdr:ext cx="812006" cy="895350"/>
    <xdr:pic>
      <xdr:nvPicPr>
        <xdr:cNvPr id="10" name="図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67"/>
        <a:stretch>
          <a:fillRect/>
        </a:stretch>
      </xdr:blipFill>
      <xdr:spPr bwMode="auto">
        <a:xfrm>
          <a:off x="8777288" y="2445544"/>
          <a:ext cx="812006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333375</xdr:colOff>
      <xdr:row>17</xdr:row>
      <xdr:rowOff>38100</xdr:rowOff>
    </xdr:from>
    <xdr:ext cx="704850" cy="509588"/>
    <xdr:pic>
      <xdr:nvPicPr>
        <xdr:cNvPr id="11" name="図 2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7" t="14397" r="17206" b="10080"/>
        <a:stretch>
          <a:fillRect/>
        </a:stretch>
      </xdr:blipFill>
      <xdr:spPr bwMode="auto">
        <a:xfrm>
          <a:off x="8262938" y="2264569"/>
          <a:ext cx="704850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83343</xdr:colOff>
      <xdr:row>17</xdr:row>
      <xdr:rowOff>15592</xdr:rowOff>
    </xdr:from>
    <xdr:to>
      <xdr:col>8</xdr:col>
      <xdr:colOff>773616</xdr:colOff>
      <xdr:row>17</xdr:row>
      <xdr:rowOff>257966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012906" y="2242061"/>
          <a:ext cx="690273" cy="24237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i="0">
              <a:latin typeface="+mj-ea"/>
              <a:ea typeface="+mj-ea"/>
            </a:rPr>
            <a:t>Ｉ</a:t>
          </a:r>
          <a:r>
            <a:rPr lang="en-US" altLang="ja-JP" sz="900" i="0">
              <a:latin typeface="+mj-ea"/>
              <a:ea typeface="+mj-ea"/>
            </a:rPr>
            <a:t>B39L</a:t>
          </a:r>
          <a:endParaRPr lang="ja-JP" altLang="en-US" sz="900" i="0"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32552</xdr:colOff>
      <xdr:row>18</xdr:row>
      <xdr:rowOff>110655</xdr:rowOff>
    </xdr:from>
    <xdr:to>
      <xdr:col>8</xdr:col>
      <xdr:colOff>620599</xdr:colOff>
      <xdr:row>19</xdr:row>
      <xdr:rowOff>7748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62115" y="5801843"/>
          <a:ext cx="588047" cy="24237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 i="0">
              <a:latin typeface="+mj-ea"/>
              <a:ea typeface="+mj-ea"/>
            </a:rPr>
            <a:t>Ｉ</a:t>
          </a:r>
          <a:r>
            <a:rPr lang="en-US" altLang="ja-JP" sz="900" i="0">
              <a:latin typeface="+mj-ea"/>
              <a:ea typeface="+mj-ea"/>
            </a:rPr>
            <a:t>B75L</a:t>
          </a:r>
          <a:endParaRPr lang="ja-JP" altLang="en-US" sz="900" i="0"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1179573</xdr:colOff>
      <xdr:row>16</xdr:row>
      <xdr:rowOff>338703</xdr:rowOff>
    </xdr:from>
    <xdr:to>
      <xdr:col>9</xdr:col>
      <xdr:colOff>136464</xdr:colOff>
      <xdr:row>17</xdr:row>
      <xdr:rowOff>235796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109136" y="5339328"/>
          <a:ext cx="588047" cy="24237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 i="0">
              <a:latin typeface="+mj-ea"/>
              <a:ea typeface="+mj-ea"/>
            </a:rPr>
            <a:t>Ｉ</a:t>
          </a:r>
          <a:r>
            <a:rPr lang="en-US" altLang="ja-JP" sz="900" i="0">
              <a:latin typeface="+mj-ea"/>
              <a:ea typeface="+mj-ea"/>
            </a:rPr>
            <a:t>B104L</a:t>
          </a:r>
        </a:p>
      </xdr:txBody>
    </xdr:sp>
    <xdr:clientData/>
  </xdr:twoCellAnchor>
  <xdr:oneCellAnchor>
    <xdr:from>
      <xdr:col>8</xdr:col>
      <xdr:colOff>238125</xdr:colOff>
      <xdr:row>17</xdr:row>
      <xdr:rowOff>342900</xdr:rowOff>
    </xdr:from>
    <xdr:ext cx="771525" cy="828675"/>
    <xdr:pic>
      <xdr:nvPicPr>
        <xdr:cNvPr id="15" name="図 2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70"/>
        <a:stretch>
          <a:fillRect/>
        </a:stretch>
      </xdr:blipFill>
      <xdr:spPr bwMode="auto">
        <a:xfrm>
          <a:off x="8167688" y="2569369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402647</xdr:colOff>
      <xdr:row>23</xdr:row>
      <xdr:rowOff>174354</xdr:rowOff>
    </xdr:from>
    <xdr:to>
      <xdr:col>12</xdr:col>
      <xdr:colOff>717244</xdr:colOff>
      <xdr:row>25</xdr:row>
      <xdr:rowOff>92409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9EDA45D-C757-4DD6-A2D8-0D00DF76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1053" y="7591948"/>
          <a:ext cx="6720160" cy="608618"/>
        </a:xfrm>
        <a:prstGeom prst="rect">
          <a:avLst/>
        </a:prstGeom>
      </xdr:spPr>
    </xdr:pic>
    <xdr:clientData/>
  </xdr:twoCellAnchor>
  <xdr:twoCellAnchor editAs="oneCell">
    <xdr:from>
      <xdr:col>9</xdr:col>
      <xdr:colOff>399486</xdr:colOff>
      <xdr:row>1</xdr:row>
      <xdr:rowOff>23506</xdr:rowOff>
    </xdr:from>
    <xdr:to>
      <xdr:col>12</xdr:col>
      <xdr:colOff>493903</xdr:colOff>
      <xdr:row>2</xdr:row>
      <xdr:rowOff>165171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350FC5C-8B4B-456F-8B6C-005E611D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0205" y="190194"/>
          <a:ext cx="3237667" cy="677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3"/>
  <sheetViews>
    <sheetView tabSelected="1" zoomScale="80" zoomScaleNormal="80" zoomScaleSheetLayoutView="100" workbookViewId="0">
      <selection activeCell="A2" sqref="A2"/>
    </sheetView>
  </sheetViews>
  <sheetFormatPr defaultRowHeight="13.5" x14ac:dyDescent="0.15"/>
  <cols>
    <col min="1" max="1" width="3.625" style="1" customWidth="1"/>
    <col min="2" max="5" width="14.875" style="1" customWidth="1"/>
    <col min="6" max="7" width="9.875" style="1" customWidth="1"/>
    <col min="8" max="9" width="21.375" style="1" customWidth="1"/>
    <col min="10" max="11" width="14.875" style="1" customWidth="1"/>
    <col min="12" max="12" width="11.625" style="1" customWidth="1"/>
    <col min="13" max="14" width="14.875" style="1" customWidth="1"/>
    <col min="15" max="15" width="10.625" style="1" customWidth="1"/>
    <col min="16" max="52" width="10.625" style="1" hidden="1" customWidth="1"/>
    <col min="53" max="54" width="10.625" style="1" customWidth="1"/>
    <col min="55" max="16384" width="9" style="1"/>
  </cols>
  <sheetData>
    <row r="1" spans="1:52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52" ht="42" x14ac:dyDescent="0.4">
      <c r="A2" s="61" t="s">
        <v>58</v>
      </c>
      <c r="B2" s="57"/>
      <c r="N2" s="3" t="s">
        <v>57</v>
      </c>
    </row>
    <row r="3" spans="1:52" x14ac:dyDescent="0.15">
      <c r="A3" s="2"/>
      <c r="N3" s="3"/>
    </row>
    <row r="4" spans="1:52" ht="14.25" thickBo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52" ht="30" customHeight="1" x14ac:dyDescent="0.15">
      <c r="A5" s="62"/>
      <c r="B5" s="63" t="s">
        <v>52</v>
      </c>
      <c r="L5" s="59"/>
      <c r="M5" s="59"/>
      <c r="N5" s="60"/>
      <c r="P5" s="4"/>
    </row>
    <row r="6" spans="1:52" ht="6.75" customHeight="1" x14ac:dyDescent="0.15">
      <c r="A6" s="2"/>
      <c r="N6" s="3"/>
      <c r="P6" s="4"/>
      <c r="Q6" s="5"/>
    </row>
    <row r="7" spans="1:52" ht="27.75" customHeight="1" thickBot="1" x14ac:dyDescent="0.3">
      <c r="A7" s="2"/>
      <c r="B7" s="6" t="s">
        <v>0</v>
      </c>
      <c r="C7" s="6" t="s">
        <v>1</v>
      </c>
      <c r="D7" s="6"/>
      <c r="E7" s="6" t="s">
        <v>2</v>
      </c>
      <c r="F7" s="6"/>
      <c r="H7" s="52"/>
      <c r="I7" s="8"/>
      <c r="L7" s="9"/>
      <c r="N7" s="3"/>
      <c r="R7" s="46"/>
      <c r="S7" s="46"/>
      <c r="T7" s="46"/>
      <c r="U7" s="46"/>
      <c r="V7" s="46"/>
      <c r="W7" s="46"/>
      <c r="X7" s="46"/>
      <c r="Y7" s="46"/>
      <c r="Z7" s="46"/>
      <c r="AA7" s="46"/>
      <c r="AB7" s="47"/>
      <c r="AC7" s="47"/>
      <c r="AD7" s="6"/>
    </row>
    <row r="8" spans="1:52" ht="27.75" customHeight="1" thickBot="1" x14ac:dyDescent="0.25">
      <c r="A8" s="12"/>
      <c r="B8" s="6" t="s">
        <v>15</v>
      </c>
      <c r="C8" s="13"/>
      <c r="D8" s="14"/>
      <c r="E8" s="13"/>
      <c r="F8" s="1" t="s">
        <v>16</v>
      </c>
      <c r="G8"/>
      <c r="H8" s="79"/>
      <c r="I8" s="79"/>
      <c r="J8" s="79"/>
      <c r="K8" s="79"/>
      <c r="L8" s="80"/>
      <c r="M8" s="80"/>
      <c r="N8" s="3"/>
      <c r="P8" s="48" t="s">
        <v>43</v>
      </c>
      <c r="Q8" s="48"/>
      <c r="R8" s="46"/>
      <c r="S8" s="46"/>
      <c r="T8" s="46"/>
      <c r="U8" s="46"/>
      <c r="V8" s="46"/>
      <c r="W8" s="46"/>
      <c r="X8" s="46"/>
      <c r="Y8" s="46"/>
      <c r="Z8" s="46"/>
      <c r="AA8" s="46"/>
      <c r="AI8" s="48" t="s">
        <v>43</v>
      </c>
    </row>
    <row r="9" spans="1:52" ht="21.75" thickBot="1" x14ac:dyDescent="0.25">
      <c r="A9" s="15"/>
      <c r="B9" s="6"/>
      <c r="C9" s="14"/>
      <c r="D9" s="14"/>
      <c r="E9" s="14"/>
      <c r="H9" s="81"/>
      <c r="I9" s="80"/>
      <c r="J9" s="82"/>
      <c r="K9" s="76"/>
      <c r="L9" s="83"/>
      <c r="M9" s="76"/>
      <c r="N9" s="3"/>
      <c r="P9" s="11"/>
      <c r="Q9" s="73" t="s">
        <v>34</v>
      </c>
      <c r="R9" s="74"/>
      <c r="S9" s="10" t="s">
        <v>3</v>
      </c>
      <c r="T9" s="10" t="s">
        <v>4</v>
      </c>
      <c r="U9" s="10" t="s">
        <v>5</v>
      </c>
      <c r="V9" s="10" t="s">
        <v>6</v>
      </c>
      <c r="W9" s="10" t="s">
        <v>7</v>
      </c>
      <c r="X9" s="10" t="s">
        <v>8</v>
      </c>
      <c r="Y9" s="10" t="s">
        <v>9</v>
      </c>
      <c r="Z9" s="10" t="s">
        <v>10</v>
      </c>
      <c r="AA9" s="10" t="s">
        <v>11</v>
      </c>
      <c r="AB9" s="10" t="s">
        <v>12</v>
      </c>
      <c r="AC9" s="75" t="s">
        <v>13</v>
      </c>
      <c r="AD9" s="75"/>
      <c r="AE9" s="11" t="s">
        <v>14</v>
      </c>
      <c r="AF9" s="11" t="s">
        <v>41</v>
      </c>
      <c r="AG9" s="11" t="s">
        <v>42</v>
      </c>
      <c r="AI9" s="11"/>
      <c r="AJ9" s="73" t="s">
        <v>34</v>
      </c>
      <c r="AK9" s="74"/>
      <c r="AL9" s="10" t="s">
        <v>3</v>
      </c>
      <c r="AM9" s="10" t="s">
        <v>4</v>
      </c>
      <c r="AN9" s="10" t="s">
        <v>5</v>
      </c>
      <c r="AO9" s="10" t="s">
        <v>6</v>
      </c>
      <c r="AP9" s="10" t="s">
        <v>7</v>
      </c>
      <c r="AQ9" s="10" t="s">
        <v>8</v>
      </c>
      <c r="AR9" s="10" t="s">
        <v>9</v>
      </c>
      <c r="AS9" s="10" t="s">
        <v>10</v>
      </c>
      <c r="AT9" s="10" t="s">
        <v>11</v>
      </c>
      <c r="AU9" s="10" t="s">
        <v>12</v>
      </c>
      <c r="AV9" s="75" t="s">
        <v>13</v>
      </c>
      <c r="AW9" s="75"/>
      <c r="AX9" s="11" t="s">
        <v>14</v>
      </c>
      <c r="AY9" s="11" t="s">
        <v>41</v>
      </c>
      <c r="AZ9" s="11" t="s">
        <v>42</v>
      </c>
    </row>
    <row r="10" spans="1:52" ht="27" customHeight="1" thickBot="1" x14ac:dyDescent="0.25">
      <c r="A10" s="2"/>
      <c r="B10" s="6" t="s">
        <v>22</v>
      </c>
      <c r="C10" s="13"/>
      <c r="D10" s="14"/>
      <c r="E10" s="13"/>
      <c r="F10" s="1" t="s">
        <v>16</v>
      </c>
      <c r="H10" s="81"/>
      <c r="I10" s="80"/>
      <c r="J10" s="82"/>
      <c r="K10" s="76"/>
      <c r="L10" s="83"/>
      <c r="M10" s="76"/>
      <c r="N10" s="3"/>
      <c r="P10" s="11">
        <v>16</v>
      </c>
      <c r="Q10" s="64" t="s">
        <v>35</v>
      </c>
      <c r="R10" s="64"/>
      <c r="S10" s="49" t="str">
        <f>IF(C8=16,ROUNDDOWN(E8/AG10,0),"0")</f>
        <v>0</v>
      </c>
      <c r="T10" s="49" t="str">
        <f>IF(C10=16,ROUNDDOWN(E10/AG10,0),"0")</f>
        <v>0</v>
      </c>
      <c r="U10" s="49" t="str">
        <f>IF(C12=16,ROUNDDOWN(E12/AG10,0),"0")</f>
        <v>0</v>
      </c>
      <c r="V10" s="49" t="str">
        <f>IF(C14=16,ROUNDDOWN(E14/AG10,0),"0")</f>
        <v>0</v>
      </c>
      <c r="W10" s="49" t="str">
        <f>IF(C16=16,ROUNDDOWN(E16/AG10,0),"0")</f>
        <v>0</v>
      </c>
      <c r="X10" s="49" t="str">
        <f>IF(C18=16,ROUNDDOWN(E18/AG10,0),"0")</f>
        <v>0</v>
      </c>
      <c r="Y10" s="49" t="str">
        <f>IF(C20=16,ROUNDDOWN(E20/AG10,0),"0")</f>
        <v>0</v>
      </c>
      <c r="Z10" s="49" t="str">
        <f>IF(C22=16,ROUNDDOWN(E22/AG10,0),"0")</f>
        <v>0</v>
      </c>
      <c r="AA10" s="49" t="str">
        <f>IF(C24=16,ROUNDDOWN(E24/AG10,0),"0")</f>
        <v>0</v>
      </c>
      <c r="AB10" s="49" t="str">
        <f>IF(C26=16,ROUNDDOWN(E26/AG10,0),"0")</f>
        <v>0</v>
      </c>
      <c r="AC10" s="53">
        <f>ROUNDUP((S10+T10+U10+V10+W10+X10+Y10+Z10+AA10+AB10),0)</f>
        <v>0</v>
      </c>
      <c r="AD10" s="50" t="s">
        <v>20</v>
      </c>
      <c r="AE10" s="51">
        <v>6600</v>
      </c>
      <c r="AF10" s="11">
        <v>100</v>
      </c>
      <c r="AG10" s="11">
        <v>25</v>
      </c>
      <c r="AI10" s="11">
        <v>16</v>
      </c>
      <c r="AJ10" s="64" t="s">
        <v>38</v>
      </c>
      <c r="AK10" s="64"/>
      <c r="AL10" s="49" t="str">
        <f>IF(C8=16,ROUNDDOWN(E8/AZ10,0),"0")</f>
        <v>0</v>
      </c>
      <c r="AM10" s="49" t="str">
        <f>IF(C10=16,ROUNDDOWN(E10/AZ10,0),"0")</f>
        <v>0</v>
      </c>
      <c r="AN10" s="49" t="str">
        <f>IF(C12=16,ROUNDDOWN(E12/AZ10,0),"0")</f>
        <v>0</v>
      </c>
      <c r="AO10" s="49" t="str">
        <f>IF(C14=16,ROUNDDOWN(E14/AZ10,0),"0")</f>
        <v>0</v>
      </c>
      <c r="AP10" s="49" t="str">
        <f>IF(C16=16,ROUNDDOWN(E16/AZ10,0),"0")</f>
        <v>0</v>
      </c>
      <c r="AQ10" s="49" t="str">
        <f>IF(C18=16,ROUNDDOWN(E18/AZ10,0),"0")</f>
        <v>0</v>
      </c>
      <c r="AR10" s="49" t="str">
        <f>IF(C20=16,ROUNDDOWN(E20/AZ10,0),"0")</f>
        <v>0</v>
      </c>
      <c r="AS10" s="49" t="str">
        <f>IF(C22=16,ROUNDDOWN(E22/AZ10,0),"0")</f>
        <v>0</v>
      </c>
      <c r="AT10" s="49" t="str">
        <f>IF(C24=16,ROUNDDOWN(E24/AZ10,0),"0")</f>
        <v>0</v>
      </c>
      <c r="AU10" s="49" t="str">
        <f>IF(C26=16,ROUNDDOWN(E26/AZ10,0),"0")</f>
        <v>0</v>
      </c>
      <c r="AV10" s="53">
        <f t="shared" ref="AV10:AV26" si="0">ROUNDUP((AL10+AM10+AN10+AO10+AP10+AQ10+AR10+AS10+AT10+AU10),0)</f>
        <v>0</v>
      </c>
      <c r="AW10" s="50" t="s">
        <v>20</v>
      </c>
      <c r="AX10" s="51">
        <v>5260</v>
      </c>
      <c r="AY10" s="11">
        <v>100</v>
      </c>
      <c r="AZ10" s="11">
        <v>20</v>
      </c>
    </row>
    <row r="11" spans="1:52" ht="27" customHeight="1" thickBot="1" x14ac:dyDescent="0.25">
      <c r="A11" s="2"/>
      <c r="B11" s="6"/>
      <c r="C11" s="23"/>
      <c r="D11" s="14"/>
      <c r="E11" s="23"/>
      <c r="H11" s="81"/>
      <c r="I11" s="80"/>
      <c r="J11" s="82"/>
      <c r="K11" s="76"/>
      <c r="L11" s="83"/>
      <c r="M11" s="76"/>
      <c r="N11" s="3"/>
      <c r="P11" s="11">
        <v>19</v>
      </c>
      <c r="Q11" s="64" t="s">
        <v>35</v>
      </c>
      <c r="R11" s="64"/>
      <c r="S11" s="21" t="str">
        <f>IF(C8=19,ROUNDDOWN(E8/AG11,0),"0")</f>
        <v>0</v>
      </c>
      <c r="T11" s="21" t="str">
        <f>IF(C10=19,ROUNDDOWN(E10/AG11,0),"0")</f>
        <v>0</v>
      </c>
      <c r="U11" s="21" t="str">
        <f>IF(C12=19,ROUNDDOWN(E12/AG11,0),"0")</f>
        <v>0</v>
      </c>
      <c r="V11" s="21" t="str">
        <f>IF(C14=19,ROUNDDOWN(E14/AG11,0),"0")</f>
        <v>0</v>
      </c>
      <c r="W11" s="21" t="str">
        <f>IF(C16=19,ROUNDDOWN(E16/AG11,0),"0")</f>
        <v>0</v>
      </c>
      <c r="X11" s="21" t="str">
        <f>IF(C18=19,ROUNDDOWN(E18/AG11,0),"0")</f>
        <v>0</v>
      </c>
      <c r="Y11" s="21" t="str">
        <f>IF(C20=19,ROUNDDOWN(E20/AG11,0),"0")</f>
        <v>0</v>
      </c>
      <c r="Z11" s="21" t="str">
        <f>IF(C22=19,ROUNDDOWN(E22/AG11,0),"0")</f>
        <v>0</v>
      </c>
      <c r="AA11" s="21" t="str">
        <f>IF(C24=19,ROUNDDOWN(E24/AG11,0),"0")</f>
        <v>0</v>
      </c>
      <c r="AB11" s="21" t="str">
        <f>IF(C26=19,ROUNDDOWN(E26/AG11,0),"0")</f>
        <v>0</v>
      </c>
      <c r="AC11" s="54">
        <f t="shared" ref="AC11:AC21" si="1">ROUNDUP((S11+T11+U11+V11+W11+X11+Y11+Z11+AA11+AB11),0)</f>
        <v>0</v>
      </c>
      <c r="AD11" s="22" t="s">
        <v>20</v>
      </c>
      <c r="AE11" s="28">
        <v>6600</v>
      </c>
      <c r="AF11" s="11">
        <v>88</v>
      </c>
      <c r="AG11" s="11">
        <v>28</v>
      </c>
      <c r="AI11" s="11">
        <v>19</v>
      </c>
      <c r="AJ11" s="64" t="s">
        <v>38</v>
      </c>
      <c r="AK11" s="64"/>
      <c r="AL11" s="21" t="str">
        <f>IF(C8=19,ROUNDDOWN(E8/AZ11,0),"0")</f>
        <v>0</v>
      </c>
      <c r="AM11" s="21" t="str">
        <f>IF(C10=19,ROUNDDOWN(E10/AZ11,0),"0")</f>
        <v>0</v>
      </c>
      <c r="AN11" s="21" t="str">
        <f>IF(C12=19,ROUNDDOWN(E12/AZ11,0),"0")</f>
        <v>0</v>
      </c>
      <c r="AO11" s="21" t="str">
        <f>IF(C14=19,ROUNDDOWN(E14/AZ11,0),"0")</f>
        <v>0</v>
      </c>
      <c r="AP11" s="21" t="str">
        <f>IF(C16=19,ROUNDDOWN(E16/AZ11,0),"0")</f>
        <v>0</v>
      </c>
      <c r="AQ11" s="21" t="str">
        <f>IF(C18=19,ROUNDDOWN(E18/AZ11,0),"0")</f>
        <v>0</v>
      </c>
      <c r="AR11" s="21" t="str">
        <f>IF(C20=19,ROUNDDOWN(E20/AZ11,0),"0")</f>
        <v>0</v>
      </c>
      <c r="AS11" s="21" t="str">
        <f>IF(C22=19,ROUNDDOWN(E22/AZ11,0),"0")</f>
        <v>0</v>
      </c>
      <c r="AT11" s="21" t="str">
        <f>IF(C24=19,ROUNDDOWN(E24/AZ11,0),"0")</f>
        <v>0</v>
      </c>
      <c r="AU11" s="21" t="str">
        <f>IF(C26=19,ROUNDDOWN(E26/AZ11,0),"0")</f>
        <v>0</v>
      </c>
      <c r="AV11" s="53">
        <f t="shared" si="0"/>
        <v>0</v>
      </c>
      <c r="AW11" s="22" t="s">
        <v>20</v>
      </c>
      <c r="AX11" s="28">
        <v>5260</v>
      </c>
      <c r="AY11" s="11">
        <v>88</v>
      </c>
      <c r="AZ11" s="11">
        <v>22</v>
      </c>
    </row>
    <row r="12" spans="1:52" ht="27" customHeight="1" thickBot="1" x14ac:dyDescent="0.25">
      <c r="A12" s="2"/>
      <c r="B12" s="6" t="s">
        <v>24</v>
      </c>
      <c r="C12" s="13"/>
      <c r="D12" s="14"/>
      <c r="E12" s="13"/>
      <c r="F12" s="1" t="s">
        <v>16</v>
      </c>
      <c r="H12" s="76"/>
      <c r="I12" s="77"/>
      <c r="J12" s="78"/>
      <c r="K12" s="78"/>
      <c r="L12" s="84"/>
      <c r="M12" s="76"/>
      <c r="N12" s="3"/>
      <c r="P12" s="11">
        <v>22</v>
      </c>
      <c r="Q12" s="64" t="s">
        <v>35</v>
      </c>
      <c r="R12" s="64"/>
      <c r="S12" s="21" t="str">
        <f>IF(C8=22,ROUNDDOWN(E8/AG12,0),"0")</f>
        <v>0</v>
      </c>
      <c r="T12" s="21" t="str">
        <f>IF(C10=22,ROUNDDOWN(E10/AG12,0),"0")</f>
        <v>0</v>
      </c>
      <c r="U12" s="21" t="str">
        <f>IF(C12=22,ROUNDDOWN(E12/AG12,0),"0")</f>
        <v>0</v>
      </c>
      <c r="V12" s="21" t="str">
        <f>IF(C14=22,ROUNDDOWN(E14/AG12,0),"0")</f>
        <v>0</v>
      </c>
      <c r="W12" s="21" t="str">
        <f>IF(C16=22,ROUNDDOWN(E16/AG12,0),"0")</f>
        <v>0</v>
      </c>
      <c r="X12" s="21" t="str">
        <f>IF(C18=22,ROUNDDOWN(E18/AG12,0),"0")</f>
        <v>0</v>
      </c>
      <c r="Y12" s="21" t="str">
        <f>IF(C20=22,ROUNDDOWN(E20/AG12,0),"0")</f>
        <v>0</v>
      </c>
      <c r="Z12" s="21" t="str">
        <f>IF(C22=22,ROUNDDOWN(E22/AG12,0),"0")</f>
        <v>0</v>
      </c>
      <c r="AA12" s="21" t="str">
        <f>IF(C24=22,ROUNDDOWN(E24/AG12,0),"0")</f>
        <v>0</v>
      </c>
      <c r="AB12" s="21" t="str">
        <f>IF(C26=22,ROUNDDOWN(E26/AG12,0),"0")</f>
        <v>0</v>
      </c>
      <c r="AC12" s="54">
        <f t="shared" si="1"/>
        <v>0</v>
      </c>
      <c r="AD12" s="22" t="s">
        <v>20</v>
      </c>
      <c r="AE12" s="28">
        <v>6600</v>
      </c>
      <c r="AF12" s="11">
        <v>113</v>
      </c>
      <c r="AG12" s="11">
        <v>22</v>
      </c>
      <c r="AI12" s="11">
        <v>22</v>
      </c>
      <c r="AJ12" s="64" t="s">
        <v>38</v>
      </c>
      <c r="AK12" s="64"/>
      <c r="AL12" s="21" t="str">
        <f>IF(C8=22,ROUNDDOWN(E8/AZ12,0),"0")</f>
        <v>0</v>
      </c>
      <c r="AM12" s="21" t="str">
        <f>IF(C10=22,ROUNDDOWN(E10/AZ12,0),"0")</f>
        <v>0</v>
      </c>
      <c r="AN12" s="21" t="str">
        <f>IF(C12=22,ROUNDDOWN(E12/AZ12,0),"0")</f>
        <v>0</v>
      </c>
      <c r="AO12" s="21" t="str">
        <f>IF(C14=22,ROUNDDOWN(E14/AZ12,0),"0")</f>
        <v>0</v>
      </c>
      <c r="AP12" s="21" t="str">
        <f>IF(C16=22,ROUNDDOWN(E16/AZ12,0),"0")</f>
        <v>0</v>
      </c>
      <c r="AQ12" s="21" t="str">
        <f>IF(C18=22,ROUNDDOWN(E18/AZ12,0),"0")</f>
        <v>0</v>
      </c>
      <c r="AR12" s="21" t="str">
        <f>IF(C20=22,ROUNDDOWN(E20/AZ12,0),"0")</f>
        <v>0</v>
      </c>
      <c r="AS12" s="21" t="str">
        <f>IF(C22=22,ROUNDDOWN(E22/AZ12,0),"0")</f>
        <v>0</v>
      </c>
      <c r="AT12" s="21" t="str">
        <f>IF(C24=22,ROUNDDOWN(E24/AZ12,0),"0")</f>
        <v>0</v>
      </c>
      <c r="AU12" s="21" t="str">
        <f>IF(C26=22,ROUNDDOWN(E26/AZ12,0),"0")</f>
        <v>0</v>
      </c>
      <c r="AV12" s="53">
        <f t="shared" si="0"/>
        <v>0</v>
      </c>
      <c r="AW12" s="22" t="s">
        <v>20</v>
      </c>
      <c r="AX12" s="28">
        <v>5260</v>
      </c>
      <c r="AY12" s="11">
        <v>113</v>
      </c>
      <c r="AZ12" s="11">
        <v>17</v>
      </c>
    </row>
    <row r="13" spans="1:52" ht="27" customHeight="1" thickBot="1" x14ac:dyDescent="0.25">
      <c r="A13" s="2"/>
      <c r="B13" s="6"/>
      <c r="C13" s="14"/>
      <c r="D13" s="14"/>
      <c r="E13" s="23"/>
      <c r="H13" s="34"/>
      <c r="I13" s="35"/>
      <c r="N13" s="3"/>
      <c r="P13" s="11">
        <v>25</v>
      </c>
      <c r="Q13" s="64" t="s">
        <v>35</v>
      </c>
      <c r="R13" s="64"/>
      <c r="S13" s="21" t="str">
        <f>IF(C8=25,ROUNDDOWN(E8/AG13,0),"0")</f>
        <v>0</v>
      </c>
      <c r="T13" s="21" t="str">
        <f>IF(C10=25,ROUNDDOWN(E10/AG13,0),"0")</f>
        <v>0</v>
      </c>
      <c r="U13" s="21" t="str">
        <f>IF(C12=25,ROUNDDOWN(E12/AG13,0),"0")</f>
        <v>0</v>
      </c>
      <c r="V13" s="21" t="str">
        <f>IF(C14=25,ROUNDDOWN(E14/AG13,0),"0")</f>
        <v>0</v>
      </c>
      <c r="W13" s="21" t="str">
        <f>IF(C16=25,ROUNDDOWN(E16/AG13,0),"0")</f>
        <v>0</v>
      </c>
      <c r="X13" s="21" t="str">
        <f>IF(C18=25,ROUNDDOWN(E18/AG13,0),"0")</f>
        <v>0</v>
      </c>
      <c r="Y13" s="21" t="str">
        <f>IF(C20=25,ROUNDDOWN(E20/AG13,0),"0")</f>
        <v>0</v>
      </c>
      <c r="Z13" s="21" t="str">
        <f>IF(C22=25,ROUNDDOWN(E22/AG13,0),"0")</f>
        <v>0</v>
      </c>
      <c r="AA13" s="21" t="str">
        <f>IF(C24=25,ROUNDDOWN(E24/AG13,0),"0")</f>
        <v>0</v>
      </c>
      <c r="AB13" s="21" t="str">
        <f>IF(C26=25,ROUNDDOWN(E26/AG13,0),"0")</f>
        <v>0</v>
      </c>
      <c r="AC13" s="54">
        <f t="shared" si="1"/>
        <v>0</v>
      </c>
      <c r="AD13" s="22" t="s">
        <v>20</v>
      </c>
      <c r="AE13" s="28">
        <v>6600</v>
      </c>
      <c r="AF13" s="11">
        <v>119</v>
      </c>
      <c r="AG13" s="11">
        <v>21</v>
      </c>
      <c r="AI13" s="11">
        <v>25</v>
      </c>
      <c r="AJ13" s="64" t="s">
        <v>38</v>
      </c>
      <c r="AK13" s="64"/>
      <c r="AL13" s="21" t="str">
        <f>IF(C8=25,ROUNDDOWN(E8/AZ13,0),"0")</f>
        <v>0</v>
      </c>
      <c r="AM13" s="21" t="str">
        <f>IF(C10=25,ROUNDDOWN(E10/AZ13,0),"0")</f>
        <v>0</v>
      </c>
      <c r="AN13" s="21" t="str">
        <f>IF(C12=25,ROUNDDOWN(E12/AZ13,0),"0")</f>
        <v>0</v>
      </c>
      <c r="AO13" s="21" t="str">
        <f>IF(C14=25,ROUNDDOWN(E14/AZ13,0),"0")</f>
        <v>0</v>
      </c>
      <c r="AP13" s="21" t="str">
        <f>IF(C16=25,ROUNDDOWN(E16/AZ13,0),"0")</f>
        <v>0</v>
      </c>
      <c r="AQ13" s="21" t="str">
        <f>IF(C18=25,ROUNDDOWN(E18/AZ13,0),"0")</f>
        <v>0</v>
      </c>
      <c r="AR13" s="21" t="str">
        <f>IF(C20=25,ROUNDDOWN(E20/AZ13,0),"0")</f>
        <v>0</v>
      </c>
      <c r="AS13" s="21" t="str">
        <f>IF(C22=25,ROUNDDOWN(E22/AZ13,0),"0")</f>
        <v>0</v>
      </c>
      <c r="AT13" s="21" t="str">
        <f>IF(C24=25,ROUNDDOWN(E24/AZ13,0),"0")</f>
        <v>0</v>
      </c>
      <c r="AU13" s="21" t="str">
        <f>IF(C26=25,ROUNDDOWN(E26/AZ13,0),"0")</f>
        <v>0</v>
      </c>
      <c r="AV13" s="53">
        <f t="shared" si="0"/>
        <v>0</v>
      </c>
      <c r="AW13" s="22" t="s">
        <v>20</v>
      </c>
      <c r="AX13" s="28">
        <v>5260</v>
      </c>
      <c r="AY13" s="11">
        <v>119</v>
      </c>
      <c r="AZ13" s="11">
        <v>16</v>
      </c>
    </row>
    <row r="14" spans="1:52" ht="27" customHeight="1" thickBot="1" x14ac:dyDescent="0.25">
      <c r="A14" s="2"/>
      <c r="B14" s="6" t="s">
        <v>27</v>
      </c>
      <c r="C14" s="13"/>
      <c r="D14" s="14"/>
      <c r="E14" s="13"/>
      <c r="F14" s="1" t="s">
        <v>16</v>
      </c>
      <c r="H14" s="35"/>
      <c r="I14" s="35"/>
      <c r="L14" s="36"/>
      <c r="M14" s="37"/>
      <c r="N14" s="3"/>
      <c r="P14" s="11">
        <v>28</v>
      </c>
      <c r="Q14" s="64" t="s">
        <v>35</v>
      </c>
      <c r="R14" s="64"/>
      <c r="S14" s="21" t="str">
        <f>IF(C8=28,ROUNDDOWN(E8/AG14,0),"0")</f>
        <v>0</v>
      </c>
      <c r="T14" s="21" t="str">
        <f>IF(C10=28,ROUNDDOWN(E10/AG14,0),"0")</f>
        <v>0</v>
      </c>
      <c r="U14" s="21" t="str">
        <f>IF(C12=28,ROUNDDOWN(E12/AG14,0),"0")</f>
        <v>0</v>
      </c>
      <c r="V14" s="21" t="str">
        <f>IF(C14=28,ROUNDDOWN(E14/AG14,0),"0")</f>
        <v>0</v>
      </c>
      <c r="W14" s="21" t="str">
        <f>IF(C16=28,ROUNDDOWN(E16/AG14,0),"0")</f>
        <v>0</v>
      </c>
      <c r="X14" s="21" t="str">
        <f>IF(C18=28,ROUNDDOWN(E18/AG14,0),"0")</f>
        <v>0</v>
      </c>
      <c r="Y14" s="21" t="str">
        <f>IF(C20=28,ROUNDDOWN(E20/AG14,0),"0")</f>
        <v>0</v>
      </c>
      <c r="Z14" s="21" t="str">
        <f>IF(C22=28,ROUNDDOWN(E22/AG14,0),"0")</f>
        <v>0</v>
      </c>
      <c r="AA14" s="21" t="str">
        <f>IF(C24=28,ROUNDDOWN(E24/AG14,0),"0")</f>
        <v>0</v>
      </c>
      <c r="AB14" s="21" t="str">
        <f>IF(C26=28,ROUNDDOWN(E26/AG14,0),"0")</f>
        <v>0</v>
      </c>
      <c r="AC14" s="54">
        <f t="shared" si="1"/>
        <v>0</v>
      </c>
      <c r="AD14" s="22" t="s">
        <v>20</v>
      </c>
      <c r="AE14" s="28">
        <v>6600</v>
      </c>
      <c r="AF14" s="11">
        <v>138</v>
      </c>
      <c r="AG14" s="11">
        <v>18</v>
      </c>
      <c r="AI14" s="11">
        <v>28</v>
      </c>
      <c r="AJ14" s="64" t="s">
        <v>38</v>
      </c>
      <c r="AK14" s="64"/>
      <c r="AL14" s="21" t="str">
        <f>IF(C8=28,ROUNDDOWN(E8/AZ14,0),"0")</f>
        <v>0</v>
      </c>
      <c r="AM14" s="21" t="str">
        <f>IF(C10=28,ROUNDDOWN(E10/AZ14,0),"0")</f>
        <v>0</v>
      </c>
      <c r="AN14" s="21" t="str">
        <f>IF(C12=28,ROUNDDOWN(E12/AZ14,0),"0")</f>
        <v>0</v>
      </c>
      <c r="AO14" s="21" t="str">
        <f>IF(C14=28,ROUNDDOWN(E14/AZ14,0),"0")</f>
        <v>0</v>
      </c>
      <c r="AP14" s="21" t="str">
        <f>IF(C16=28,ROUNDDOWN(E16/AZ14,0),"0")</f>
        <v>0</v>
      </c>
      <c r="AQ14" s="21" t="str">
        <f>IF(C18=28,ROUNDDOWN(E18/AZ14,0),"0")</f>
        <v>0</v>
      </c>
      <c r="AR14" s="21" t="str">
        <f>IF(C20=28,ROUNDDOWN(E20/AZ14,0),"0")</f>
        <v>0</v>
      </c>
      <c r="AS14" s="21" t="str">
        <f>IF(C22=28,ROUNDDOWN(E22/AZ14,0),"0")</f>
        <v>0</v>
      </c>
      <c r="AT14" s="21" t="str">
        <f>IF(C24=28,ROUNDDOWN(E24/AZ14,0),"0")</f>
        <v>0</v>
      </c>
      <c r="AU14" s="21" t="str">
        <f>IF(C26=28,ROUNDDOWN(E26/AZ14,0),"0")</f>
        <v>0</v>
      </c>
      <c r="AV14" s="53">
        <f t="shared" si="0"/>
        <v>0</v>
      </c>
      <c r="AW14" s="22" t="s">
        <v>20</v>
      </c>
      <c r="AX14" s="28">
        <v>5260</v>
      </c>
      <c r="AY14" s="11">
        <v>138</v>
      </c>
      <c r="AZ14" s="11">
        <v>14</v>
      </c>
    </row>
    <row r="15" spans="1:52" ht="27" customHeight="1" thickBot="1" x14ac:dyDescent="0.25">
      <c r="A15" s="2"/>
      <c r="B15" s="6"/>
      <c r="C15" s="14"/>
      <c r="D15" s="14"/>
      <c r="E15" s="14"/>
      <c r="N15" s="3"/>
      <c r="P15" s="11">
        <v>31</v>
      </c>
      <c r="Q15" s="64" t="s">
        <v>35</v>
      </c>
      <c r="R15" s="64"/>
      <c r="S15" s="21" t="str">
        <f>IF(C8=31,ROUNDDOWN(E8/AG15,0),"0")</f>
        <v>0</v>
      </c>
      <c r="T15" s="21" t="str">
        <f>IF(C10=31,ROUNDDOWN(E10/AG15,0),"0")</f>
        <v>0</v>
      </c>
      <c r="U15" s="21" t="str">
        <f>IF(C12=31,ROUNDDOWN(E12/AG15,0),"0")</f>
        <v>0</v>
      </c>
      <c r="V15" s="21" t="str">
        <f>IF(C14=31,ROUNDDOWN(E14/AG15,0),"0")</f>
        <v>0</v>
      </c>
      <c r="W15" s="21" t="str">
        <f>IF(C16=31,ROUNDDOWN(E16/AG15,0),"0")</f>
        <v>0</v>
      </c>
      <c r="X15" s="21" t="str">
        <f>IF(C18=31,ROUNDDOWN(E18/AG15,0),"0")</f>
        <v>0</v>
      </c>
      <c r="Y15" s="21" t="str">
        <f>IF(C20=31,ROUNDDOWN(E20/AG15,0),"0")</f>
        <v>0</v>
      </c>
      <c r="Z15" s="21" t="str">
        <f>IF(C22=31,ROUNDDOWN(E22/AG15,0),"0")</f>
        <v>0</v>
      </c>
      <c r="AA15" s="21" t="str">
        <f>IF(C24=31,ROUNDDOWN(E24/AG15,0),"0")</f>
        <v>0</v>
      </c>
      <c r="AB15" s="21" t="str">
        <f>IF(C26=31,ROUNDDOWN(E26/AG15,0),"0")</f>
        <v>0</v>
      </c>
      <c r="AC15" s="54">
        <f t="shared" si="1"/>
        <v>0</v>
      </c>
      <c r="AD15" s="22" t="s">
        <v>20</v>
      </c>
      <c r="AE15" s="28">
        <v>6600</v>
      </c>
      <c r="AF15" s="11">
        <v>135</v>
      </c>
      <c r="AG15" s="11">
        <v>18</v>
      </c>
      <c r="AI15" s="11">
        <v>31</v>
      </c>
      <c r="AJ15" s="64" t="s">
        <v>38</v>
      </c>
      <c r="AK15" s="64"/>
      <c r="AL15" s="21" t="str">
        <f>IF(C8=31,ROUNDDOWN(E8/AZ15,0),"0")</f>
        <v>0</v>
      </c>
      <c r="AM15" s="21" t="str">
        <f>IF(C10=31,ROUNDDOWN(E10/AZ15,0),"0")</f>
        <v>0</v>
      </c>
      <c r="AN15" s="21" t="str">
        <f>IF(C12=31,ROUNDDOWN(E12/AZ15,0),"0")</f>
        <v>0</v>
      </c>
      <c r="AO15" s="21" t="str">
        <f>IF(C14=31,ROUNDDOWN(E14/AZ15,0),"0")</f>
        <v>0</v>
      </c>
      <c r="AP15" s="21" t="str">
        <f>IF(C16=31,ROUNDDOWN(E16/AZ15,0),"0")</f>
        <v>0</v>
      </c>
      <c r="AQ15" s="21" t="str">
        <f>IF(C18=31,ROUNDDOWN(E18/AZ15,0),"0")</f>
        <v>0</v>
      </c>
      <c r="AR15" s="21" t="str">
        <f>IF(C20=31,ROUNDDOWN(E20/AZ15,0),"0")</f>
        <v>0</v>
      </c>
      <c r="AS15" s="21" t="str">
        <f>IF(C22=31,ROUNDDOWN(E22/AZ15,0),"0")</f>
        <v>0</v>
      </c>
      <c r="AT15" s="21" t="str">
        <f>IF(C24=31,ROUNDDOWN(E24/AZ15,0),"0")</f>
        <v>0</v>
      </c>
      <c r="AU15" s="21" t="str">
        <f>IF(C26=31,ROUNDDOWN(E26/AZ15,0),"0")</f>
        <v>0</v>
      </c>
      <c r="AV15" s="53">
        <f t="shared" si="0"/>
        <v>0</v>
      </c>
      <c r="AW15" s="22" t="s">
        <v>20</v>
      </c>
      <c r="AX15" s="28">
        <v>5260</v>
      </c>
      <c r="AY15" s="11">
        <v>135</v>
      </c>
      <c r="AZ15" s="11">
        <v>14</v>
      </c>
    </row>
    <row r="16" spans="1:52" ht="27" customHeight="1" thickBot="1" x14ac:dyDescent="0.3">
      <c r="A16" s="2"/>
      <c r="B16" s="6" t="s">
        <v>28</v>
      </c>
      <c r="C16" s="13"/>
      <c r="D16" s="14"/>
      <c r="E16" s="13"/>
      <c r="F16" s="1" t="s">
        <v>16</v>
      </c>
      <c r="H16" s="7" t="s">
        <v>53</v>
      </c>
      <c r="I16" s="8"/>
      <c r="L16" s="9"/>
      <c r="N16" s="3"/>
      <c r="P16" s="11">
        <v>36</v>
      </c>
      <c r="Q16" s="64" t="s">
        <v>35</v>
      </c>
      <c r="R16" s="64"/>
      <c r="S16" s="21" t="str">
        <f>IF(C8=36,ROUNDDOWN(E8/AG16,0),"0")</f>
        <v>0</v>
      </c>
      <c r="T16" s="21" t="str">
        <f>IF(C10=36,ROUNDDOWN(E10/AG16,0),"0")</f>
        <v>0</v>
      </c>
      <c r="U16" s="21" t="str">
        <f>IF(C12=36,ROUNDDOWN(E12/AG16,0),"0")</f>
        <v>0</v>
      </c>
      <c r="V16" s="21" t="str">
        <f>IF(C14=36,ROUNDDOWN(E14/AG16,0),"0")</f>
        <v>0</v>
      </c>
      <c r="W16" s="21" t="str">
        <f>IF(C16=36,ROUNDDOWN(E16/AG16,0),"0")</f>
        <v>0</v>
      </c>
      <c r="X16" s="21" t="str">
        <f>IF(C18=36,ROUNDDOWN(E18/AG16,0),"0")</f>
        <v>0</v>
      </c>
      <c r="Y16" s="21" t="str">
        <f>IF(C20=36,ROUNDDOWN(E20/AG16,0),"0")</f>
        <v>0</v>
      </c>
      <c r="Z16" s="21" t="str">
        <f>IF(C22=36,ROUNDDOWN(E22/AG16,0),"0")</f>
        <v>0</v>
      </c>
      <c r="AA16" s="21" t="str">
        <f>IF(C24=36,ROUNDDOWN(E24/AG16,0),"0")</f>
        <v>0</v>
      </c>
      <c r="AB16" s="21" t="str">
        <f>IF(C26=36,ROUNDDOWN(E26/AG16,0),"0")</f>
        <v>0</v>
      </c>
      <c r="AC16" s="54">
        <f t="shared" si="1"/>
        <v>0</v>
      </c>
      <c r="AD16" s="22" t="s">
        <v>20</v>
      </c>
      <c r="AE16" s="28">
        <v>6600</v>
      </c>
      <c r="AF16" s="11">
        <v>177</v>
      </c>
      <c r="AG16" s="11">
        <v>14</v>
      </c>
      <c r="AI16" s="11">
        <v>36</v>
      </c>
      <c r="AJ16" s="64" t="s">
        <v>38</v>
      </c>
      <c r="AK16" s="64"/>
      <c r="AL16" s="21" t="str">
        <f>IF(C8=36,ROUNDDOWN(E8/AZ16,0),"0")</f>
        <v>0</v>
      </c>
      <c r="AM16" s="21" t="str">
        <f>IF(C10=36,ROUNDDOWN(E10/AZ16,0),"0")</f>
        <v>0</v>
      </c>
      <c r="AN16" s="21" t="str">
        <f>IF(C12=36,ROUNDDOWN(E12/AZ16,0),"0")</f>
        <v>0</v>
      </c>
      <c r="AO16" s="21" t="str">
        <f>IF(C14=36,ROUNDDOWN(E14/AZ16,0),"0")</f>
        <v>0</v>
      </c>
      <c r="AP16" s="21" t="str">
        <f>IF(C16=36,ROUNDDOWN(E16/AZ16,0),"0")</f>
        <v>0</v>
      </c>
      <c r="AQ16" s="21" t="str">
        <f>IF(C18=36,ROUNDDOWN(E18/AZ16,0),"0")</f>
        <v>0</v>
      </c>
      <c r="AR16" s="21" t="str">
        <f>IF(C20=36,ROUNDDOWN(E20/AZ16,0),"0")</f>
        <v>0</v>
      </c>
      <c r="AS16" s="21" t="str">
        <f>IF(C22=36,ROUNDDOWN(E22/AZ16,0),"0")</f>
        <v>0</v>
      </c>
      <c r="AT16" s="21" t="str">
        <f>IF(C24=36,ROUNDDOWN(E24/AZ16,0),"0")</f>
        <v>0</v>
      </c>
      <c r="AU16" s="21" t="str">
        <f>IF(C26=36,ROUNDDOWN(E26/AZ16,0),"0")</f>
        <v>0</v>
      </c>
      <c r="AV16" s="53">
        <f t="shared" si="0"/>
        <v>0</v>
      </c>
      <c r="AW16" s="22" t="s">
        <v>20</v>
      </c>
      <c r="AX16" s="28">
        <v>5260</v>
      </c>
      <c r="AY16" s="11">
        <v>177</v>
      </c>
      <c r="AZ16" s="11">
        <v>11</v>
      </c>
    </row>
    <row r="17" spans="1:52" ht="27" customHeight="1" thickBot="1" x14ac:dyDescent="0.25">
      <c r="A17" s="2"/>
      <c r="B17" s="6"/>
      <c r="C17" s="23"/>
      <c r="D17" s="14"/>
      <c r="E17" s="23"/>
      <c r="H17" s="65" t="s">
        <v>17</v>
      </c>
      <c r="I17" s="66"/>
      <c r="J17" s="67" t="s">
        <v>18</v>
      </c>
      <c r="K17" s="67"/>
      <c r="L17" s="68" t="s">
        <v>19</v>
      </c>
      <c r="M17" s="69"/>
      <c r="N17" s="3"/>
      <c r="P17" s="11">
        <v>39</v>
      </c>
      <c r="Q17" s="64" t="s">
        <v>35</v>
      </c>
      <c r="R17" s="64"/>
      <c r="S17" s="21" t="str">
        <f>IF(C8=39,ROUNDDOWN(E8/AG17,0),"0")</f>
        <v>0</v>
      </c>
      <c r="T17" s="21" t="str">
        <f>IF(C10=39,ROUNDDOWN(E10/AG17,0),"0")</f>
        <v>0</v>
      </c>
      <c r="U17" s="21" t="str">
        <f>IF(C12=39,ROUNDDOWN(E12/AG17,0),"0")</f>
        <v>0</v>
      </c>
      <c r="V17" s="21" t="str">
        <f>IF(C14=39,ROUNDDOWN(E14/AG17,0),"0")</f>
        <v>0</v>
      </c>
      <c r="W17" s="21" t="str">
        <f>IF(C16=39,ROUNDDOWN(E16/AG17,0),"0")</f>
        <v>0</v>
      </c>
      <c r="X17" s="21" t="str">
        <f>IF(C18=39,ROUNDDOWN(E18/AG17,0),"0")</f>
        <v>0</v>
      </c>
      <c r="Y17" s="21" t="str">
        <f>IF(C20=39,ROUNDDOWN(E20/AG17,0),"0")</f>
        <v>0</v>
      </c>
      <c r="Z17" s="21" t="str">
        <f>IF(C22=39,ROUNDDOWN(E22/AG17,0),"0")</f>
        <v>0</v>
      </c>
      <c r="AA17" s="21" t="str">
        <f>IF(C24=39,ROUNDDOWN(E24/AG17,0),"0")</f>
        <v>0</v>
      </c>
      <c r="AB17" s="21" t="str">
        <f>IF(C26=39,ROUNDDOWN(E26/AG17,0),"0")</f>
        <v>0</v>
      </c>
      <c r="AC17" s="54">
        <f t="shared" si="1"/>
        <v>0</v>
      </c>
      <c r="AD17" s="22" t="s">
        <v>20</v>
      </c>
      <c r="AE17" s="28">
        <v>6600</v>
      </c>
      <c r="AF17" s="11">
        <v>164</v>
      </c>
      <c r="AG17" s="11">
        <v>15</v>
      </c>
      <c r="AI17" s="11">
        <v>39</v>
      </c>
      <c r="AJ17" s="64" t="s">
        <v>38</v>
      </c>
      <c r="AK17" s="64"/>
      <c r="AL17" s="21" t="str">
        <f>IF(C8=39,ROUNDDOWN(E8/AZ17,0),"0")</f>
        <v>0</v>
      </c>
      <c r="AM17" s="21" t="str">
        <f>IF(C10=39,ROUNDDOWN(E10/AZ17,0),"0")</f>
        <v>0</v>
      </c>
      <c r="AN17" s="21" t="str">
        <f>IF(C12=39,ROUNDDOWN(E12/AZ17,0),"0")</f>
        <v>0</v>
      </c>
      <c r="AO17" s="21" t="str">
        <f>IF(C14=39,ROUNDDOWN(E14/AZ17,0),"0")</f>
        <v>0</v>
      </c>
      <c r="AP17" s="21" t="str">
        <f>IF(C16=39,ROUNDDOWN(E16/AZ17,0),"0")</f>
        <v>0</v>
      </c>
      <c r="AQ17" s="21" t="str">
        <f>IF(C18=39,ROUNDDOWN(E18/AZ17,0),"0")</f>
        <v>0</v>
      </c>
      <c r="AR17" s="21" t="str">
        <f>IF(C20=39,ROUNDDOWN(E20/AZ17,0),"0")</f>
        <v>0</v>
      </c>
      <c r="AS17" s="21" t="str">
        <f>IF(C22=39,ROUNDDOWN(E22/AZ17,0),"0")</f>
        <v>0</v>
      </c>
      <c r="AT17" s="21" t="str">
        <f>IF(C24=39,ROUNDDOWN(E24/AZ17,0),"0")</f>
        <v>0</v>
      </c>
      <c r="AU17" s="21" t="str">
        <f>IF(C26=39,ROUNDDOWN(E26/AZ17,0),"0")</f>
        <v>0</v>
      </c>
      <c r="AV17" s="53">
        <f t="shared" si="0"/>
        <v>0</v>
      </c>
      <c r="AW17" s="22" t="s">
        <v>20</v>
      </c>
      <c r="AX17" s="28">
        <v>5260</v>
      </c>
      <c r="AY17" s="11">
        <v>164</v>
      </c>
      <c r="AZ17" s="11">
        <v>12</v>
      </c>
    </row>
    <row r="18" spans="1:52" ht="27" customHeight="1" thickBot="1" x14ac:dyDescent="0.25">
      <c r="A18" s="2"/>
      <c r="B18" s="6" t="s">
        <v>29</v>
      </c>
      <c r="C18" s="13"/>
      <c r="D18" s="14"/>
      <c r="E18" s="13"/>
      <c r="F18" s="1" t="s">
        <v>16</v>
      </c>
      <c r="H18" s="16" t="s">
        <v>54</v>
      </c>
      <c r="I18" s="70"/>
      <c r="J18" s="17">
        <f>ROUNDUP(AC10+AC11+AC12+AC13+AC14+AC15+AC16+AC17+AH36,0)</f>
        <v>0</v>
      </c>
      <c r="K18" s="18" t="s">
        <v>20</v>
      </c>
      <c r="L18" s="19">
        <f>J18*AE10</f>
        <v>0</v>
      </c>
      <c r="M18" s="20" t="s">
        <v>21</v>
      </c>
      <c r="N18" s="3"/>
      <c r="P18" s="11">
        <v>42</v>
      </c>
      <c r="Q18" s="64" t="s">
        <v>36</v>
      </c>
      <c r="R18" s="64"/>
      <c r="S18" s="21" t="str">
        <f>IF(C8=42,ROUNDDOWN(E8/AG18,0),"0")</f>
        <v>0</v>
      </c>
      <c r="T18" s="21" t="str">
        <f>IF(C10=42,ROUNDDOWN(E10/AG18,0),"0")</f>
        <v>0</v>
      </c>
      <c r="U18" s="21" t="str">
        <f>IF(C12=42,ROUNDDOWN(E12/AG18,0),"0")</f>
        <v>0</v>
      </c>
      <c r="V18" s="21" t="str">
        <f>IF(C14=42,ROUNDDOWN(E14/AG18,0),"0")</f>
        <v>0</v>
      </c>
      <c r="W18" s="21" t="str">
        <f>IF(C16=42,ROUNDDOWN(E16/AG18,0),"0")</f>
        <v>0</v>
      </c>
      <c r="X18" s="21" t="str">
        <f>IF(C18=42,ROUNDDOWN(E18/AG18,0),"0")</f>
        <v>0</v>
      </c>
      <c r="Y18" s="21" t="str">
        <f>IF(C20=42,ROUNDDOWN(E20/AG18,0),"0")</f>
        <v>0</v>
      </c>
      <c r="Z18" s="21" t="str">
        <f>IF(C22=42,ROUNDDOWN(E22/AG18,0),"0")</f>
        <v>0</v>
      </c>
      <c r="AA18" s="21" t="str">
        <f>IF(C24=42,ROUNDDOWN(E24/AG18,0),"0")</f>
        <v>0</v>
      </c>
      <c r="AB18" s="21" t="str">
        <f>IF(C26=42,ROUNDDOWN(E26/AG18,0),"0")</f>
        <v>0</v>
      </c>
      <c r="AC18" s="54">
        <f t="shared" si="1"/>
        <v>0</v>
      </c>
      <c r="AD18" s="22" t="s">
        <v>20</v>
      </c>
      <c r="AE18" s="28">
        <v>10700</v>
      </c>
      <c r="AF18" s="11">
        <v>192</v>
      </c>
      <c r="AG18" s="11">
        <v>12</v>
      </c>
      <c r="AI18" s="11">
        <v>42</v>
      </c>
      <c r="AJ18" s="64" t="s">
        <v>39</v>
      </c>
      <c r="AK18" s="64"/>
      <c r="AL18" s="21" t="str">
        <f>IF(C8=42,ROUNDDOWN(E8/AZ18,0),"0")</f>
        <v>0</v>
      </c>
      <c r="AM18" s="21" t="str">
        <f>IF(C10=42,ROUNDDOWN(E10/AZ18,0),"0")</f>
        <v>0</v>
      </c>
      <c r="AN18" s="21" t="str">
        <f>IF(C12=42,ROUNDDOWN(E12/AZ18,0),"0")</f>
        <v>0</v>
      </c>
      <c r="AO18" s="21" t="str">
        <f>IF(C14=42,ROUNDDOWN(E14/AZ18,0),"0")</f>
        <v>0</v>
      </c>
      <c r="AP18" s="21" t="str">
        <f>IF(C16=42,ROUNDDOWN(E16/AZ18,0),"0")</f>
        <v>0</v>
      </c>
      <c r="AQ18" s="21" t="str">
        <f>IF(C18=42,ROUNDDOWN(E18/AZ18,0),"0")</f>
        <v>0</v>
      </c>
      <c r="AR18" s="21" t="str">
        <f>IF(C20=42,ROUNDDOWN(E20/AZ18,0),"0")</f>
        <v>0</v>
      </c>
      <c r="AS18" s="21" t="str">
        <f>IF(C22=42,ROUNDDOWN(E22/AZ18,0),"0")</f>
        <v>0</v>
      </c>
      <c r="AT18" s="21" t="str">
        <f>IF(C24=42,ROUNDDOWN(E24/AZ18,0),"0")</f>
        <v>0</v>
      </c>
      <c r="AU18" s="21" t="str">
        <f>IF(C26=42,ROUNDDOWN(E26/AZ18,0),"0")</f>
        <v>0</v>
      </c>
      <c r="AV18" s="53">
        <f t="shared" si="0"/>
        <v>0</v>
      </c>
      <c r="AW18" s="22" t="s">
        <v>20</v>
      </c>
      <c r="AX18" s="28">
        <v>8900</v>
      </c>
      <c r="AY18" s="11">
        <v>192</v>
      </c>
      <c r="AZ18" s="11">
        <v>10</v>
      </c>
    </row>
    <row r="19" spans="1:52" ht="27" customHeight="1" thickBot="1" x14ac:dyDescent="0.25">
      <c r="A19" s="2"/>
      <c r="B19" s="6"/>
      <c r="C19" s="23"/>
      <c r="D19" s="14"/>
      <c r="E19" s="23"/>
      <c r="H19" s="16" t="s">
        <v>55</v>
      </c>
      <c r="I19" s="71"/>
      <c r="J19" s="17">
        <f>ROUNDUP(AC18+AC19+AC20+AC21+AC22+AC23+AH42,0)</f>
        <v>0</v>
      </c>
      <c r="K19" s="18" t="s">
        <v>20</v>
      </c>
      <c r="L19" s="19">
        <f>J19*AE18</f>
        <v>0</v>
      </c>
      <c r="M19" s="20" t="s">
        <v>23</v>
      </c>
      <c r="N19" s="3"/>
      <c r="P19" s="11">
        <v>51</v>
      </c>
      <c r="Q19" s="64" t="s">
        <v>36</v>
      </c>
      <c r="R19" s="64"/>
      <c r="S19" s="21" t="str">
        <f>IF(C8=51,ROUNDDOWN(E8/AG19,0),"0")</f>
        <v>0</v>
      </c>
      <c r="T19" s="21" t="str">
        <f>IF(C10=51,ROUNDDOWN(E10/AG19,0),"0")</f>
        <v>0</v>
      </c>
      <c r="U19" s="21" t="str">
        <f>IF(C12=51,ROUNDDOWN(E12/AG19,0),"0")</f>
        <v>0</v>
      </c>
      <c r="V19" s="21" t="str">
        <f>IF(C14=51,ROUNDDOWN(E14/AG19,0),"0")</f>
        <v>0</v>
      </c>
      <c r="W19" s="21" t="str">
        <f>IF(C16=51,ROUNDDOWN(E16/AG19,0),"0")</f>
        <v>0</v>
      </c>
      <c r="X19" s="21" t="str">
        <f>IF(C18=51,ROUNDDOWN(E18/AG19,0),"0")</f>
        <v>0</v>
      </c>
      <c r="Y19" s="21" t="str">
        <f>IF(C20=51,ROUNDDOWN(E20/AG19,0),"0")</f>
        <v>0</v>
      </c>
      <c r="Z19" s="21" t="str">
        <f>IF(C22=51,ROUNDDOWN(E22/AG19,0),"0")</f>
        <v>0</v>
      </c>
      <c r="AA19" s="21" t="str">
        <f>IF(C24=51,ROUNDDOWN(E24/AG19,0),"0")</f>
        <v>0</v>
      </c>
      <c r="AB19" s="21" t="str">
        <f>IF(C26=51,ROUNDDOWN(E26/AG19,0),"0")</f>
        <v>0</v>
      </c>
      <c r="AC19" s="54">
        <f t="shared" si="1"/>
        <v>0</v>
      </c>
      <c r="AD19" s="22" t="s">
        <v>20</v>
      </c>
      <c r="AE19" s="28">
        <v>10700</v>
      </c>
      <c r="AF19" s="11">
        <v>209</v>
      </c>
      <c r="AG19" s="11">
        <v>11</v>
      </c>
      <c r="AI19" s="11">
        <v>51</v>
      </c>
      <c r="AJ19" s="64" t="s">
        <v>39</v>
      </c>
      <c r="AK19" s="64"/>
      <c r="AL19" s="21" t="str">
        <f>IF(C8=51,ROUNDDOWN(E8/AZ19,0),"0")</f>
        <v>0</v>
      </c>
      <c r="AM19" s="21" t="str">
        <f>IF(C10=51,ROUNDDOWN(E10/AZ19,0),"0")</f>
        <v>0</v>
      </c>
      <c r="AN19" s="21" t="str">
        <f>IF(C12=51,ROUNDDOWN(E12/AZ19,0),"0")</f>
        <v>0</v>
      </c>
      <c r="AO19" s="21" t="str">
        <f>IF(C14=51,ROUNDDOWN(E14/AZ19,0),"0")</f>
        <v>0</v>
      </c>
      <c r="AP19" s="21" t="str">
        <f>IF(C16=51,ROUNDDOWN(E16/AZ19,0),"0")</f>
        <v>0</v>
      </c>
      <c r="AQ19" s="21" t="str">
        <f>IF(C18=51,ROUNDDOWN(E18/AZ19,0),"0")</f>
        <v>0</v>
      </c>
      <c r="AR19" s="21" t="str">
        <f>IF(C20=51,ROUNDDOWN(E20/AZ19,0),"0")</f>
        <v>0</v>
      </c>
      <c r="AS19" s="21" t="str">
        <f>IF(C22=51,ROUNDDOWN(E22/AZ19,0),"0")</f>
        <v>0</v>
      </c>
      <c r="AT19" s="21" t="str">
        <f>IF(C24=51,ROUNDDOWN(E24/AZ19,0),"0")</f>
        <v>0</v>
      </c>
      <c r="AU19" s="21" t="str">
        <f>IF(C26=51,ROUNDDOWN(E26/AZ19,0),"0")</f>
        <v>0</v>
      </c>
      <c r="AV19" s="53">
        <f t="shared" si="0"/>
        <v>0</v>
      </c>
      <c r="AW19" s="22" t="s">
        <v>20</v>
      </c>
      <c r="AX19" s="28">
        <v>8900</v>
      </c>
      <c r="AY19" s="11">
        <v>209</v>
      </c>
      <c r="AZ19" s="11">
        <v>9</v>
      </c>
    </row>
    <row r="20" spans="1:52" ht="27" customHeight="1" thickBot="1" x14ac:dyDescent="0.25">
      <c r="A20" s="2"/>
      <c r="B20" s="6" t="s">
        <v>30</v>
      </c>
      <c r="C20" s="13"/>
      <c r="D20" s="14"/>
      <c r="E20" s="13"/>
      <c r="F20" s="1" t="s">
        <v>16</v>
      </c>
      <c r="H20" s="24" t="s">
        <v>56</v>
      </c>
      <c r="I20" s="72"/>
      <c r="J20" s="55">
        <f>ROUNDUP(AC24+AC25+AC26+AH45,0)</f>
        <v>0</v>
      </c>
      <c r="K20" s="25" t="s">
        <v>20</v>
      </c>
      <c r="L20" s="26">
        <f>J20*AE24</f>
        <v>0</v>
      </c>
      <c r="M20" s="27" t="s">
        <v>23</v>
      </c>
      <c r="N20" s="38"/>
      <c r="P20" s="11">
        <v>54</v>
      </c>
      <c r="Q20" s="64" t="s">
        <v>36</v>
      </c>
      <c r="R20" s="64"/>
      <c r="S20" s="21" t="str">
        <f>IF(C8=54,ROUNDDOWN(E8/AG20,0),"0")</f>
        <v>0</v>
      </c>
      <c r="T20" s="21" t="str">
        <f>IF(C10=54,ROUNDDOWN(E10/AG20,0),"0")</f>
        <v>0</v>
      </c>
      <c r="U20" s="21" t="str">
        <f>IF(C12=54,ROUNDDOWN(E12/AG20,0),"0")</f>
        <v>0</v>
      </c>
      <c r="V20" s="21" t="str">
        <f>IF(C14=54,ROUNDDOWN(E14/AG20,0),"0")</f>
        <v>0</v>
      </c>
      <c r="W20" s="21" t="str">
        <f>IF(C16=54,ROUNDDOWN(E16/AG20,0),"0")</f>
        <v>0</v>
      </c>
      <c r="X20" s="21" t="str">
        <f>IF(C18=54,ROUNDDOWN(E18/AG20,0),"0")</f>
        <v>0</v>
      </c>
      <c r="Y20" s="21" t="str">
        <f>IF(C20=54,ROUNDDOWN(E20/AG20,0),"0")</f>
        <v>0</v>
      </c>
      <c r="Z20" s="21" t="str">
        <f>IF(C22=54,ROUNDDOWN(E22/AG20,0),"0")</f>
        <v>0</v>
      </c>
      <c r="AA20" s="21" t="str">
        <f>IF(C24=54,ROUNDDOWN(E24/AG20,0),"0")</f>
        <v>0</v>
      </c>
      <c r="AB20" s="21" t="str">
        <f>IF(C26=54,ROUNDDOWN(E26/AG20,0),"0")</f>
        <v>0</v>
      </c>
      <c r="AC20" s="54">
        <f t="shared" si="1"/>
        <v>0</v>
      </c>
      <c r="AD20" s="22" t="s">
        <v>20</v>
      </c>
      <c r="AE20" s="28">
        <v>10700</v>
      </c>
      <c r="AF20" s="11">
        <v>230</v>
      </c>
      <c r="AG20" s="11">
        <v>10</v>
      </c>
      <c r="AI20" s="11">
        <v>54</v>
      </c>
      <c r="AJ20" s="64" t="s">
        <v>39</v>
      </c>
      <c r="AK20" s="64"/>
      <c r="AL20" s="21" t="str">
        <f>IF(C8=54,ROUNDDOWN(E8/AZ20,0),"0")</f>
        <v>0</v>
      </c>
      <c r="AM20" s="21" t="str">
        <f>IF(C10=54,ROUNDDOWN(E10/AZ20,0),"0")</f>
        <v>0</v>
      </c>
      <c r="AN20" s="21" t="str">
        <f>IF(C12=54,ROUNDDOWN(E12/AZ20,0),"0")</f>
        <v>0</v>
      </c>
      <c r="AO20" s="21" t="str">
        <f>IF(C14=54,ROUNDDOWN(E14/AZ20,0),"0")</f>
        <v>0</v>
      </c>
      <c r="AP20" s="21" t="str">
        <f>IF(C16=54,ROUNDDOWN(E16/AZ20,0),"0")</f>
        <v>0</v>
      </c>
      <c r="AQ20" s="21" t="str">
        <f>IF(C18=54,ROUNDDOWN(E18/AZ20,0),"0")</f>
        <v>0</v>
      </c>
      <c r="AR20" s="21" t="str">
        <f>IF(C20=54,ROUNDDOWN(E20/AZ20,0),"0")</f>
        <v>0</v>
      </c>
      <c r="AS20" s="21" t="str">
        <f>IF(C22=54,ROUNDDOWN(E22/AZ20,0),"0")</f>
        <v>0</v>
      </c>
      <c r="AT20" s="21" t="str">
        <f>IF(C24=54,ROUNDDOWN(E24/AZ20,0),"0")</f>
        <v>0</v>
      </c>
      <c r="AU20" s="21" t="str">
        <f>IF(C26=54,ROUNDDOWN(E26/AZ20,0),"0")</f>
        <v>0</v>
      </c>
      <c r="AV20" s="53">
        <f t="shared" si="0"/>
        <v>0</v>
      </c>
      <c r="AW20" s="22" t="s">
        <v>20</v>
      </c>
      <c r="AX20" s="28">
        <v>8900</v>
      </c>
      <c r="AY20" s="11">
        <v>230</v>
      </c>
      <c r="AZ20" s="11">
        <v>8</v>
      </c>
    </row>
    <row r="21" spans="1:52" ht="27" customHeight="1" thickTop="1" thickBot="1" x14ac:dyDescent="0.25">
      <c r="A21" s="2"/>
      <c r="B21" s="6"/>
      <c r="C21" s="23"/>
      <c r="D21" s="14"/>
      <c r="E21" s="23"/>
      <c r="H21" s="29" t="s">
        <v>25</v>
      </c>
      <c r="I21" s="30"/>
      <c r="J21" s="56"/>
      <c r="K21" s="31"/>
      <c r="L21" s="32">
        <f>SUM(L18:L20)</f>
        <v>0</v>
      </c>
      <c r="M21" s="33" t="s">
        <v>21</v>
      </c>
      <c r="N21" s="38"/>
      <c r="P21" s="11">
        <v>63</v>
      </c>
      <c r="Q21" s="64" t="s">
        <v>36</v>
      </c>
      <c r="R21" s="64"/>
      <c r="S21" s="21" t="str">
        <f>IF(C8=63,ROUNDDOWN(E8/AG21,0),"0")</f>
        <v>0</v>
      </c>
      <c r="T21" s="21" t="str">
        <f>IF(C10=63,ROUNDDOWN(E10/AG21,0),"0")</f>
        <v>0</v>
      </c>
      <c r="U21" s="21" t="str">
        <f>IF(C12=63,ROUNDDOWN(E12/AG21,0),"0")</f>
        <v>0</v>
      </c>
      <c r="V21" s="21" t="str">
        <f>IF(C14=63,ROUNDDOWN(E14/AG21,0),"0")</f>
        <v>0</v>
      </c>
      <c r="W21" s="21" t="str">
        <f>IF(C16=63,ROUNDDOWN(E16/AG21,0),"0")</f>
        <v>0</v>
      </c>
      <c r="X21" s="21" t="str">
        <f>IF(C18=63,ROUNDDOWN(E18/AG21,0),"0")</f>
        <v>0</v>
      </c>
      <c r="Y21" s="21" t="str">
        <f>IF(C20=63,ROUNDDOWN(E20/AG21,0),"0")</f>
        <v>0</v>
      </c>
      <c r="Z21" s="21" t="str">
        <f>IF(C22=63,ROUNDDOWN(E22/AG21,0),"0")</f>
        <v>0</v>
      </c>
      <c r="AA21" s="21" t="str">
        <f>IF(C24=63,ROUNDDOWN(E24/AG21,0),"0")</f>
        <v>0</v>
      </c>
      <c r="AB21" s="21" t="str">
        <f>IF(C26=63,ROUNDDOWN(E26/AG21,0),"0")</f>
        <v>0</v>
      </c>
      <c r="AC21" s="54">
        <f t="shared" si="1"/>
        <v>0</v>
      </c>
      <c r="AD21" s="22" t="s">
        <v>20</v>
      </c>
      <c r="AE21" s="28">
        <v>10700</v>
      </c>
      <c r="AF21" s="11">
        <v>256</v>
      </c>
      <c r="AG21" s="11">
        <v>9</v>
      </c>
      <c r="AI21" s="11">
        <v>63</v>
      </c>
      <c r="AJ21" s="64" t="s">
        <v>39</v>
      </c>
      <c r="AK21" s="64"/>
      <c r="AL21" s="21" t="str">
        <f>IF(C8=63,ROUNDDOWN(E8/AZ21,0),"0")</f>
        <v>0</v>
      </c>
      <c r="AM21" s="21" t="str">
        <f>IF(C10=63,ROUNDDOWN(E10/AZ21,0),"0")</f>
        <v>0</v>
      </c>
      <c r="AN21" s="21" t="str">
        <f>IF(C12=63,ROUNDDOWN(E12/AZ21,0),"0")</f>
        <v>0</v>
      </c>
      <c r="AO21" s="21" t="str">
        <f>IF(C14=63,ROUNDDOWN(E14/AZ21,0),"0")</f>
        <v>0</v>
      </c>
      <c r="AP21" s="21" t="str">
        <f>IF(C16=63,ROUNDDOWN(E16/AZ21,0),"0")</f>
        <v>0</v>
      </c>
      <c r="AQ21" s="21" t="str">
        <f>IF(C18=63,ROUNDDOWN(E18/AZ21,0),"0")</f>
        <v>0</v>
      </c>
      <c r="AR21" s="21" t="str">
        <f>IF(C20=63,ROUNDDOWN(E20/AZ21,0),"0")</f>
        <v>0</v>
      </c>
      <c r="AS21" s="21" t="str">
        <f>IF(C22=63,ROUNDDOWN(E22/AZ21,0),"0")</f>
        <v>0</v>
      </c>
      <c r="AT21" s="21" t="str">
        <f>IF(C24=63,ROUNDDOWN(E24/AZ21,0),"0")</f>
        <v>0</v>
      </c>
      <c r="AU21" s="21" t="str">
        <f>IF(C26=63,ROUNDDOWN(E26/AZ21,0),"0")</f>
        <v>0</v>
      </c>
      <c r="AV21" s="53">
        <f t="shared" si="0"/>
        <v>0</v>
      </c>
      <c r="AW21" s="22" t="s">
        <v>20</v>
      </c>
      <c r="AX21" s="28">
        <v>8900</v>
      </c>
      <c r="AY21" s="11">
        <v>256</v>
      </c>
      <c r="AZ21" s="11">
        <v>7</v>
      </c>
    </row>
    <row r="22" spans="1:52" ht="27" customHeight="1" thickBot="1" x14ac:dyDescent="0.25">
      <c r="A22" s="2"/>
      <c r="B22" s="6" t="s">
        <v>31</v>
      </c>
      <c r="C22" s="13"/>
      <c r="D22" s="14"/>
      <c r="E22" s="13"/>
      <c r="F22" s="1" t="s">
        <v>16</v>
      </c>
      <c r="H22" s="34" t="s">
        <v>26</v>
      </c>
      <c r="I22" s="35"/>
      <c r="N22" s="38"/>
      <c r="P22" s="11">
        <v>70</v>
      </c>
      <c r="Q22" s="64" t="s">
        <v>36</v>
      </c>
      <c r="R22" s="64"/>
      <c r="S22" s="21" t="str">
        <f>IF(C8=70,ROUNDDOWN(E8/AG22,0),"0")</f>
        <v>0</v>
      </c>
      <c r="T22" s="21" t="str">
        <f>IF(C10=70,ROUNDDOWN(E10/AG22,0),"0")</f>
        <v>0</v>
      </c>
      <c r="U22" s="21" t="str">
        <f>IF(C12=70,ROUNDDOWN(E12/AG22,0),"0")</f>
        <v>0</v>
      </c>
      <c r="V22" s="21" t="str">
        <f>IF(C14=70,ROUNDDOWN(E14/AG22,0),"0")</f>
        <v>0</v>
      </c>
      <c r="W22" s="21" t="str">
        <f>IF(C16=70,ROUNDDOWN(E16/AG22,0),"0")</f>
        <v>0</v>
      </c>
      <c r="X22" s="21" t="str">
        <f>IF(C18=70,ROUNDDOWN(E18/AG22,0),"0")</f>
        <v>0</v>
      </c>
      <c r="Y22" s="21" t="str">
        <f>IF(C20=70,ROUNDDOWN(E20/AG22,0),"0")</f>
        <v>0</v>
      </c>
      <c r="Z22" s="21" t="str">
        <f>IF(C22=70,ROUNDDOWN(E22/AG22,0),"0")</f>
        <v>0</v>
      </c>
      <c r="AA22" s="21" t="str">
        <f>IF(C24=70,ROUNDDOWN(E24/AG22,0),"0")</f>
        <v>0</v>
      </c>
      <c r="AB22" s="21" t="str">
        <f>IF(C26=70,ROUNDDOWN(E26/AG22,0),"0")</f>
        <v>0</v>
      </c>
      <c r="AC22" s="54">
        <f>ROUNDDOWN((S22+T22+U22+V22+W22+X22+Y22+Z22+AA22+AB22),0)</f>
        <v>0</v>
      </c>
      <c r="AD22" s="22" t="s">
        <v>20</v>
      </c>
      <c r="AE22" s="28">
        <v>10700</v>
      </c>
      <c r="AF22" s="11">
        <v>288</v>
      </c>
      <c r="AG22" s="11">
        <v>8</v>
      </c>
      <c r="AI22" s="11">
        <v>70</v>
      </c>
      <c r="AJ22" s="64" t="s">
        <v>39</v>
      </c>
      <c r="AK22" s="64"/>
      <c r="AL22" s="21" t="str">
        <f>IF(C8=70,ROUNDDOWN(E8/AZ22,0),"0")</f>
        <v>0</v>
      </c>
      <c r="AM22" s="21" t="str">
        <f>IF(C10=70,ROUNDDOWN(E10/AZ22,0),"0")</f>
        <v>0</v>
      </c>
      <c r="AN22" s="21" t="str">
        <f>IF(C12=70,ROUNDDOWN(E12/AZ22,0),"0")</f>
        <v>0</v>
      </c>
      <c r="AO22" s="21" t="str">
        <f>IF(C14=70,ROUNDDOWN(E14/AZ22,0),"0")</f>
        <v>0</v>
      </c>
      <c r="AP22" s="21" t="str">
        <f>IF(C16=70,ROUNDDOWN(E16/AZ22,0),"0")</f>
        <v>0</v>
      </c>
      <c r="AQ22" s="21" t="str">
        <f>IF(C18=70,ROUNDDOWN(E18/AZ22,0),"0")</f>
        <v>0</v>
      </c>
      <c r="AR22" s="21" t="str">
        <f>IF(C20=70,ROUNDDOWN(E20/AZ22,0),"0")</f>
        <v>0</v>
      </c>
      <c r="AS22" s="21" t="str">
        <f>IF(C22=70,ROUNDDOWN(E22/AZ22,0),"0")</f>
        <v>0</v>
      </c>
      <c r="AT22" s="21" t="str">
        <f>IF(C24=70,ROUNDDOWN(E24/AZ22,0),"0")</f>
        <v>0</v>
      </c>
      <c r="AU22" s="21" t="str">
        <f>IF(C26=70,ROUNDDOWN(E26/AZ22,0),"0")</f>
        <v>0</v>
      </c>
      <c r="AV22" s="53">
        <f t="shared" si="0"/>
        <v>0</v>
      </c>
      <c r="AW22" s="22" t="s">
        <v>20</v>
      </c>
      <c r="AX22" s="28">
        <v>8900</v>
      </c>
      <c r="AY22" s="11">
        <v>288</v>
      </c>
      <c r="AZ22" s="11">
        <v>6</v>
      </c>
    </row>
    <row r="23" spans="1:52" ht="27" customHeight="1" thickBot="1" x14ac:dyDescent="0.25">
      <c r="A23" s="2"/>
      <c r="B23" s="6"/>
      <c r="C23" s="23"/>
      <c r="D23" s="14"/>
      <c r="E23" s="23"/>
      <c r="H23" s="35"/>
      <c r="I23" s="39"/>
      <c r="N23" s="3"/>
      <c r="P23" s="11">
        <v>75</v>
      </c>
      <c r="Q23" s="64" t="s">
        <v>36</v>
      </c>
      <c r="R23" s="64"/>
      <c r="S23" s="21" t="str">
        <f>IF(C8=75,ROUNDDOWN(E8/AG23,0),"0")</f>
        <v>0</v>
      </c>
      <c r="T23" s="21" t="str">
        <f>IF(C10=75,ROUNDDOWN(E10/AG23,0),"0")</f>
        <v>0</v>
      </c>
      <c r="U23" s="21" t="str">
        <f>IF(C12=75,ROUNDDOWN(E12/AG23,0),"0")</f>
        <v>0</v>
      </c>
      <c r="V23" s="21" t="str">
        <f>IF(C14=75,ROUNDDOWN(E14/AG23,0),"0")</f>
        <v>0</v>
      </c>
      <c r="W23" s="21" t="str">
        <f>IF(C16=75,ROUNDDOWN(E16/AG23,0),"0")</f>
        <v>0</v>
      </c>
      <c r="X23" s="21" t="str">
        <f>IF(C18=75,ROUNDDOWN(E18/AG23,0),"0")</f>
        <v>0</v>
      </c>
      <c r="Y23" s="21" t="str">
        <f>IF(C20=75,ROUNDDOWN(E20/AG23,0),"0")</f>
        <v>0</v>
      </c>
      <c r="Z23" s="21" t="str">
        <f>IF(C22=75,ROUNDDOWN(E22/AG23,0),"0")</f>
        <v>0</v>
      </c>
      <c r="AA23" s="21" t="str">
        <f>IF(C24=75,ROUNDDOWN(E24/AG23,0),"0")</f>
        <v>0</v>
      </c>
      <c r="AB23" s="21" t="str">
        <f>IF(C26=75,ROUNDDOWN(E26/AG23,0),"0")</f>
        <v>0</v>
      </c>
      <c r="AC23" s="54">
        <f>ROUNDUP((S23+T23+U23+V23+W23+X23+Y23+Z23+AA23+AB23),0)</f>
        <v>0</v>
      </c>
      <c r="AD23" s="22" t="s">
        <v>20</v>
      </c>
      <c r="AE23" s="28">
        <v>10700</v>
      </c>
      <c r="AF23" s="11">
        <v>288</v>
      </c>
      <c r="AG23" s="11">
        <v>8</v>
      </c>
      <c r="AI23" s="11">
        <v>75</v>
      </c>
      <c r="AJ23" s="64" t="s">
        <v>39</v>
      </c>
      <c r="AK23" s="64"/>
      <c r="AL23" s="21" t="str">
        <f>IF(C8=75,ROUNDDOWN(E8/AZ23,0),"0")</f>
        <v>0</v>
      </c>
      <c r="AM23" s="21" t="str">
        <f>IF(C10=75,ROUNDDOWN(E10/AZ23,0),"0")</f>
        <v>0</v>
      </c>
      <c r="AN23" s="21" t="str">
        <f>IF(C12=75,ROUNDDOWN(E12/AZ23,0),"0")</f>
        <v>0</v>
      </c>
      <c r="AO23" s="21" t="str">
        <f>IF(C14=75,ROUNDDOWN(E14/AZ23,0),"0")</f>
        <v>0</v>
      </c>
      <c r="AP23" s="21" t="str">
        <f>IF(C16=75,ROUNDDOWN(E16/AZ23,0),"0")</f>
        <v>0</v>
      </c>
      <c r="AQ23" s="21" t="str">
        <f>IF(C18=75,ROUNDDOWN(E18/AZ23,0),"0")</f>
        <v>0</v>
      </c>
      <c r="AR23" s="21" t="str">
        <f>IF(C20=75,ROUNDDOWN(E20/AZ23,0),"0")</f>
        <v>0</v>
      </c>
      <c r="AS23" s="21" t="str">
        <f>IF(C22=75,ROUNDDOWN(E22/AZ23,0),"0")</f>
        <v>0</v>
      </c>
      <c r="AT23" s="21" t="str">
        <f>IF(C24=75,ROUNDDOWN(E24/AZ23,0),"0")</f>
        <v>0</v>
      </c>
      <c r="AU23" s="21" t="str">
        <f>IF(C26=75,ROUNDDOWN(E26/AZ23,0),"0")</f>
        <v>0</v>
      </c>
      <c r="AV23" s="53">
        <f t="shared" si="0"/>
        <v>0</v>
      </c>
      <c r="AW23" s="22" t="s">
        <v>20</v>
      </c>
      <c r="AX23" s="28">
        <v>8900</v>
      </c>
      <c r="AY23" s="11">
        <v>288</v>
      </c>
      <c r="AZ23" s="11">
        <v>6</v>
      </c>
    </row>
    <row r="24" spans="1:52" ht="27" customHeight="1" thickBot="1" x14ac:dyDescent="0.25">
      <c r="A24" s="2"/>
      <c r="B24" s="6" t="s">
        <v>32</v>
      </c>
      <c r="C24" s="13"/>
      <c r="D24" s="14"/>
      <c r="E24" s="13"/>
      <c r="F24" s="1" t="s">
        <v>16</v>
      </c>
      <c r="N24" s="3"/>
      <c r="P24" s="11">
        <v>82</v>
      </c>
      <c r="Q24" s="64" t="s">
        <v>37</v>
      </c>
      <c r="R24" s="64"/>
      <c r="S24" s="21" t="str">
        <f>IF(C8=82,ROUNDDOWN(E8/AG24,0),"0")</f>
        <v>0</v>
      </c>
      <c r="T24" s="21" t="str">
        <f>IF(C10=82,ROUNDDOWN(E10/AG24,0),"0")</f>
        <v>0</v>
      </c>
      <c r="U24" s="21" t="str">
        <f>IF(C12=82,ROUNDDOWN(E12/AG24,0),"0")</f>
        <v>0</v>
      </c>
      <c r="V24" s="21" t="str">
        <f>IF(C14=82,ROUNDDOWN(E14/AG24,0),"0")</f>
        <v>0</v>
      </c>
      <c r="W24" s="21" t="str">
        <f>IF(C16=82,ROUNDDOWN(E16/AG24,0),"0")</f>
        <v>0</v>
      </c>
      <c r="X24" s="21" t="str">
        <f>IF(C18=82,ROUNDDOWN(E18/AG24,0),"0")</f>
        <v>0</v>
      </c>
      <c r="Y24" s="21" t="str">
        <f>IF(C20=82,ROUNDDOWN(E20/AG24,0),"0")</f>
        <v>0</v>
      </c>
      <c r="Z24" s="21" t="str">
        <f>IF(C22=82,ROUNDDOWN(E22/AG24,0),"0")</f>
        <v>0</v>
      </c>
      <c r="AA24" s="21" t="str">
        <f>IF(C24=82,ROUNDDOWN(E24/AG24,0),"0")</f>
        <v>0</v>
      </c>
      <c r="AB24" s="21" t="str">
        <f>IF(C26=82,ROUNDDOWN(E26/AG24,0),"0")</f>
        <v>0</v>
      </c>
      <c r="AC24" s="54">
        <f>ROUNDUP((S24+T24+U24+V24+W24+X24+Y24+Z24+AA24+AB24),0)</f>
        <v>0</v>
      </c>
      <c r="AD24" s="22" t="s">
        <v>20</v>
      </c>
      <c r="AE24" s="28">
        <v>12300</v>
      </c>
      <c r="AF24" s="11">
        <v>328</v>
      </c>
      <c r="AG24" s="11">
        <v>7</v>
      </c>
      <c r="AI24" s="11">
        <v>82</v>
      </c>
      <c r="AJ24" s="64" t="s">
        <v>40</v>
      </c>
      <c r="AK24" s="64"/>
      <c r="AL24" s="21" t="str">
        <f>IF(C8=82,ROUNDDOWN(E8/AZ24,0),"0")</f>
        <v>0</v>
      </c>
      <c r="AM24" s="21" t="str">
        <f>IF(C10=82,ROUNDDOWN(E10/AZ24,0),"0")</f>
        <v>0</v>
      </c>
      <c r="AN24" s="21" t="str">
        <f>IF(C12=82,ROUNDDOWN(E12/AZ24,0),"0")</f>
        <v>0</v>
      </c>
      <c r="AO24" s="21" t="str">
        <f>IF(C14=82,ROUNDDOWN(E14/AZ24,0),"0")</f>
        <v>0</v>
      </c>
      <c r="AP24" s="21" t="str">
        <f>IF(C16=82,ROUNDDOWN(E16/AZ24,0),"0")</f>
        <v>0</v>
      </c>
      <c r="AQ24" s="21" t="str">
        <f>IF(C18=82,ROUNDDOWN(E18/AZ24,0),"0")</f>
        <v>0</v>
      </c>
      <c r="AR24" s="21" t="str">
        <f>IF(C20=82,ROUNDDOWN(E20/AZ24,0),"0")</f>
        <v>0</v>
      </c>
      <c r="AS24" s="21" t="str">
        <f>IF(C22=82,ROUNDDOWN(E22/AZ24,0),"0")</f>
        <v>0</v>
      </c>
      <c r="AT24" s="21" t="str">
        <f>IF(C24=82,ROUNDDOWN(E24/AZ24,0),"0")</f>
        <v>0</v>
      </c>
      <c r="AU24" s="21" t="str">
        <f>IF(C26=82,ROUNDDOWN(E26/AZ24,0),"0")</f>
        <v>0</v>
      </c>
      <c r="AV24" s="53">
        <f t="shared" si="0"/>
        <v>0</v>
      </c>
      <c r="AW24" s="22" t="s">
        <v>20</v>
      </c>
      <c r="AX24" s="28">
        <v>10680</v>
      </c>
      <c r="AY24" s="11">
        <v>328</v>
      </c>
      <c r="AZ24" s="11">
        <v>6</v>
      </c>
    </row>
    <row r="25" spans="1:52" ht="27" customHeight="1" thickBot="1" x14ac:dyDescent="0.25">
      <c r="A25" s="2"/>
      <c r="B25" s="6"/>
      <c r="C25" s="23"/>
      <c r="D25" s="14"/>
      <c r="E25" s="23"/>
      <c r="H25" s="40"/>
      <c r="I25" s="40"/>
      <c r="N25" s="3"/>
      <c r="P25" s="11">
        <v>92</v>
      </c>
      <c r="Q25" s="64" t="s">
        <v>37</v>
      </c>
      <c r="R25" s="64"/>
      <c r="S25" s="21" t="str">
        <f>IF(C8=92,ROUNDDOWN(E8/AG25,0),"0")</f>
        <v>0</v>
      </c>
      <c r="T25" s="21" t="str">
        <f>IF(C10=92,ROUNDDOWN(E10/AG25,0),"0")</f>
        <v>0</v>
      </c>
      <c r="U25" s="21" t="str">
        <f>IF(C12=92,ROUNDDOWN(E12/AG25,0),"0")</f>
        <v>0</v>
      </c>
      <c r="V25" s="21" t="str">
        <f>IF(C14=92,ROUNDDOWN(E14/AG25,0),"0")</f>
        <v>0</v>
      </c>
      <c r="W25" s="21" t="str">
        <f>IF(C16=92,ROUNDDOWN(E16/AG25,0),"0")</f>
        <v>0</v>
      </c>
      <c r="X25" s="21" t="str">
        <f>IF(C18=92,ROUNDDOWN(E18/AG25,0),"0")</f>
        <v>0</v>
      </c>
      <c r="Y25" s="21" t="str">
        <f>IF(C20=92,ROUNDDOWN(E20/AG25,0),"0")</f>
        <v>0</v>
      </c>
      <c r="Z25" s="21" t="str">
        <f>IF(C22=92,ROUNDDOWN(E22/AG25,0),"0")</f>
        <v>0</v>
      </c>
      <c r="AA25" s="21" t="str">
        <f>IF(C24=92,ROUNDDOWN(E24/AG25,0),"0")</f>
        <v>0</v>
      </c>
      <c r="AB25" s="21" t="str">
        <f>IF(C26=92,ROUNDDOWN(E26/AG25,0),"0")</f>
        <v>0</v>
      </c>
      <c r="AC25" s="54">
        <f>ROUNDUP((S25+T25+U25+V25+W25+X25+Y25+Z25+AA25+AB25),0)</f>
        <v>0</v>
      </c>
      <c r="AD25" s="22" t="s">
        <v>20</v>
      </c>
      <c r="AE25" s="28">
        <v>12300</v>
      </c>
      <c r="AF25" s="11">
        <v>383</v>
      </c>
      <c r="AG25" s="11">
        <v>6</v>
      </c>
      <c r="AI25" s="11">
        <v>92</v>
      </c>
      <c r="AJ25" s="64" t="s">
        <v>40</v>
      </c>
      <c r="AK25" s="64"/>
      <c r="AL25" s="21" t="str">
        <f>IF(C8=92,ROUNDDOWN(E8/AZ25,0),"0")</f>
        <v>0</v>
      </c>
      <c r="AM25" s="21" t="str">
        <f>IF(C10=92,ROUNDDOWN(E10/AZ25,0),"0")</f>
        <v>0</v>
      </c>
      <c r="AN25" s="21" t="str">
        <f>IF(C12=92,ROUNDDOWN(E12/AZ25,0),"0")</f>
        <v>0</v>
      </c>
      <c r="AO25" s="21" t="str">
        <f>IF(C14=92,ROUNDDOWN(E14/AZ25,0),"0")</f>
        <v>0</v>
      </c>
      <c r="AP25" s="21" t="str">
        <f>IF(C16=92,ROUNDDOWN(E16/AZ25,0),"0")</f>
        <v>0</v>
      </c>
      <c r="AQ25" s="21" t="str">
        <f>IF(C18=92,ROUNDDOWN(E18/AZ25,0),"0")</f>
        <v>0</v>
      </c>
      <c r="AR25" s="21" t="str">
        <f>IF(C20=92,ROUNDDOWN(E20/AZ25,0),"0")</f>
        <v>0</v>
      </c>
      <c r="AS25" s="21" t="str">
        <f>IF(C22=92,ROUNDDOWN(E22/AZ25,0),"0")</f>
        <v>0</v>
      </c>
      <c r="AT25" s="21" t="str">
        <f>IF(C24=92,ROUNDDOWN(E24/AZ25,0),"0")</f>
        <v>0</v>
      </c>
      <c r="AU25" s="21" t="str">
        <f>IF(C26=92,ROUNDDOWN(E26/AZ25,0),"0")</f>
        <v>0</v>
      </c>
      <c r="AV25" s="53">
        <f t="shared" si="0"/>
        <v>0</v>
      </c>
      <c r="AW25" s="22" t="s">
        <v>20</v>
      </c>
      <c r="AX25" s="28">
        <v>10680</v>
      </c>
      <c r="AY25" s="11">
        <v>383</v>
      </c>
      <c r="AZ25" s="11">
        <v>5</v>
      </c>
    </row>
    <row r="26" spans="1:52" ht="27" customHeight="1" thickBot="1" x14ac:dyDescent="0.25">
      <c r="A26" s="2"/>
      <c r="B26" s="6" t="s">
        <v>33</v>
      </c>
      <c r="C26" s="13"/>
      <c r="D26" s="14"/>
      <c r="E26" s="13"/>
      <c r="F26" s="1" t="s">
        <v>16</v>
      </c>
      <c r="N26" s="3"/>
      <c r="P26" s="11">
        <v>104</v>
      </c>
      <c r="Q26" s="64" t="s">
        <v>37</v>
      </c>
      <c r="R26" s="64"/>
      <c r="S26" s="21" t="str">
        <f>IF(C8=104,ROUNDDOWN(E8/AG26,0),"0")</f>
        <v>0</v>
      </c>
      <c r="T26" s="21" t="str">
        <f>IF(C10=104,ROUNDDOWN(E10/AG26,0),"0")</f>
        <v>0</v>
      </c>
      <c r="U26" s="21" t="str">
        <f>IF(C12=104,ROUNDDOWN(E12/AG26,0),"0")</f>
        <v>0</v>
      </c>
      <c r="V26" s="21" t="str">
        <f>IF(C14=104,ROUNDDOWN(E14/AG26,0),"0")</f>
        <v>0</v>
      </c>
      <c r="W26" s="21" t="str">
        <f>IF(C16=104,ROUNDDOWN(E16/AG26,0),"0")</f>
        <v>0</v>
      </c>
      <c r="X26" s="21" t="str">
        <f>IF(C18=104,ROUNDDOWN(E18/AG26,0),"0")</f>
        <v>0</v>
      </c>
      <c r="Y26" s="21" t="str">
        <f>IF(C20=104,ROUNDDOWN(E20/AG26,0),"0")</f>
        <v>0</v>
      </c>
      <c r="Z26" s="21" t="str">
        <f>IF(C22=104,ROUNDDOWN(E22/AG26,0),"0")</f>
        <v>0</v>
      </c>
      <c r="AA26" s="21" t="str">
        <f>IF(C24=104,ROUNDDOWN(E24/AG26,0),"0")</f>
        <v>0</v>
      </c>
      <c r="AB26" s="21" t="str">
        <f>IF(C26=104,ROUNDDOWN(E26/AG26,0),"0")</f>
        <v>0</v>
      </c>
      <c r="AC26" s="54">
        <f>ROUNDUP((S26+T26+U26+V26+W26+X26+Y26+Z26+AA26+AB26),0)</f>
        <v>0</v>
      </c>
      <c r="AD26" s="22" t="s">
        <v>20</v>
      </c>
      <c r="AE26" s="28">
        <v>12300</v>
      </c>
      <c r="AF26" s="11">
        <v>460</v>
      </c>
      <c r="AG26" s="11">
        <v>5</v>
      </c>
      <c r="AI26" s="11">
        <v>104</v>
      </c>
      <c r="AJ26" s="64" t="s">
        <v>40</v>
      </c>
      <c r="AK26" s="64"/>
      <c r="AL26" s="21" t="str">
        <f>IF(C8=104,ROUNDDOWN(E8/AZ26,0),"0")</f>
        <v>0</v>
      </c>
      <c r="AM26" s="21" t="str">
        <f>IF(C10=104,ROUNDDOWN(E10/AZ26,0),"0")</f>
        <v>0</v>
      </c>
      <c r="AN26" s="21" t="str">
        <f>IF(C12=104,ROUNDDOWN(E12/AZ26,0),"0")</f>
        <v>0</v>
      </c>
      <c r="AO26" s="21" t="str">
        <f>IF(C14=104,ROUNDDOWN(E14/AZ26,0),"0")</f>
        <v>0</v>
      </c>
      <c r="AP26" s="21" t="str">
        <f>IF(C16=104,ROUNDDOWN(E16/AZ26,0),"0")</f>
        <v>0</v>
      </c>
      <c r="AQ26" s="21" t="str">
        <f>IF(C18=104,ROUNDDOWN(E18/AZ26,0),"0")</f>
        <v>0</v>
      </c>
      <c r="AR26" s="21" t="str">
        <f>IF(C20=104,ROUNDDOWN(E20/AZ26,0),"0")</f>
        <v>0</v>
      </c>
      <c r="AS26" s="21" t="str">
        <f>IF(C22=104,ROUNDDOWN(E22/AZ26,0),"0")</f>
        <v>0</v>
      </c>
      <c r="AT26" s="21" t="str">
        <f>IF(C24=104,ROUNDDOWN(E24/AZ26,0),"0")</f>
        <v>0</v>
      </c>
      <c r="AU26" s="21" t="str">
        <f>IF(C26=104,ROUNDDOWN(E26/AZ26,0),"0")</f>
        <v>0</v>
      </c>
      <c r="AV26" s="53">
        <f t="shared" si="0"/>
        <v>0</v>
      </c>
      <c r="AW26" s="22" t="s">
        <v>20</v>
      </c>
      <c r="AX26" s="28">
        <v>10680</v>
      </c>
      <c r="AY26" s="11">
        <v>460</v>
      </c>
      <c r="AZ26" s="11">
        <v>4</v>
      </c>
    </row>
    <row r="27" spans="1:52" ht="27" customHeight="1" thickBot="1" x14ac:dyDescent="0.2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P27" s="1" t="s">
        <v>44</v>
      </c>
      <c r="Q27" s="6"/>
      <c r="AI27" s="1" t="s">
        <v>44</v>
      </c>
      <c r="AJ27" s="6"/>
    </row>
    <row r="28" spans="1:52" x14ac:dyDescent="0.15">
      <c r="P28" s="11"/>
      <c r="Q28" s="73" t="s">
        <v>34</v>
      </c>
      <c r="R28" s="74"/>
      <c r="S28" s="10" t="s">
        <v>3</v>
      </c>
      <c r="T28" s="10" t="s">
        <v>4</v>
      </c>
      <c r="U28" s="10" t="s">
        <v>5</v>
      </c>
      <c r="V28" s="10" t="s">
        <v>6</v>
      </c>
      <c r="W28" s="10" t="s">
        <v>7</v>
      </c>
      <c r="X28" s="10" t="s">
        <v>8</v>
      </c>
      <c r="Y28" s="10" t="s">
        <v>9</v>
      </c>
      <c r="Z28" s="10" t="s">
        <v>10</v>
      </c>
      <c r="AA28" s="10" t="s">
        <v>11</v>
      </c>
      <c r="AB28" s="10" t="s">
        <v>12</v>
      </c>
      <c r="AC28" s="75" t="s">
        <v>13</v>
      </c>
      <c r="AD28" s="75"/>
      <c r="AE28" s="11" t="s">
        <v>14</v>
      </c>
      <c r="AF28" s="11" t="s">
        <v>41</v>
      </c>
      <c r="AG28" s="11" t="s">
        <v>42</v>
      </c>
      <c r="AI28" s="11"/>
      <c r="AJ28" s="73" t="s">
        <v>34</v>
      </c>
      <c r="AK28" s="74"/>
      <c r="AL28" s="10" t="s">
        <v>3</v>
      </c>
      <c r="AM28" s="10" t="s">
        <v>4</v>
      </c>
      <c r="AN28" s="10" t="s">
        <v>5</v>
      </c>
      <c r="AO28" s="10" t="s">
        <v>6</v>
      </c>
      <c r="AP28" s="10" t="s">
        <v>7</v>
      </c>
      <c r="AQ28" s="10" t="s">
        <v>8</v>
      </c>
      <c r="AR28" s="10" t="s">
        <v>9</v>
      </c>
      <c r="AS28" s="10" t="s">
        <v>10</v>
      </c>
      <c r="AT28" s="10" t="s">
        <v>11</v>
      </c>
      <c r="AU28" s="10" t="s">
        <v>12</v>
      </c>
      <c r="AV28" s="75" t="s">
        <v>13</v>
      </c>
      <c r="AW28" s="75"/>
      <c r="AX28" s="11" t="s">
        <v>14</v>
      </c>
      <c r="AY28" s="11" t="s">
        <v>41</v>
      </c>
      <c r="AZ28" s="11" t="s">
        <v>42</v>
      </c>
    </row>
    <row r="29" spans="1:52" x14ac:dyDescent="0.15">
      <c r="P29" s="11">
        <v>16</v>
      </c>
      <c r="Q29" s="64" t="s">
        <v>35</v>
      </c>
      <c r="R29" s="64"/>
      <c r="S29" s="49" t="str">
        <f>IF(C8=16,ROUNDUP((E8-(AC10*AG10))*AF29,0),"0")</f>
        <v>0</v>
      </c>
      <c r="T29" s="49" t="str">
        <f>IF(C10=16,ROUNDUP((E10-(AC10*AG10))*AF29,0),"0")</f>
        <v>0</v>
      </c>
      <c r="U29" s="49" t="str">
        <f>IF(C12=16,ROUNDUP((E12-(AC10*AG10))*AF29,0),"0")</f>
        <v>0</v>
      </c>
      <c r="V29" s="49" t="str">
        <f>IF(C14=16,ROUNDUP((E14-(AC10*AG10))*AF29,0),"0")</f>
        <v>0</v>
      </c>
      <c r="W29" s="49" t="str">
        <f>IF(C16=16,ROUNDUP((E16-(AC10*AG10))*AF29,0),"0")</f>
        <v>0</v>
      </c>
      <c r="X29" s="49" t="str">
        <f>IF(C18=16,ROUNDUP((E18-(AC10*AG10))*AF29,0),"0")</f>
        <v>0</v>
      </c>
      <c r="Y29" s="49" t="str">
        <f>IF(C20=16,ROUNDUP((E20-(AC10*AG10))*AF29,0),"0")</f>
        <v>0</v>
      </c>
      <c r="Z29" s="49" t="str">
        <f>IF(C22=16,ROUNDUP((E22-(AC10*AG10))*AF29,0),"0")</f>
        <v>0</v>
      </c>
      <c r="AA29" s="49" t="str">
        <f>IF(C24=16,ROUNDUP((E24-(AC10*AG10))*AF29,0),"0")</f>
        <v>0</v>
      </c>
      <c r="AB29" s="49" t="str">
        <f>IF(C26=16,ROUNDUP((E26-(AC10*AG10))*AF29,0),"0")</f>
        <v>0</v>
      </c>
      <c r="AC29" s="53">
        <f t="shared" ref="AC29:AC45" si="2">ROUNDUP((S29+T29+U29+V29+W29+X29+Y29+Z29+AA29+AB29),0)</f>
        <v>0</v>
      </c>
      <c r="AD29" s="50" t="s">
        <v>45</v>
      </c>
      <c r="AE29" s="51">
        <v>6600</v>
      </c>
      <c r="AF29" s="11">
        <v>100</v>
      </c>
      <c r="AG29" s="11">
        <v>25</v>
      </c>
      <c r="AI29" s="11">
        <v>16</v>
      </c>
      <c r="AJ29" s="64" t="s">
        <v>35</v>
      </c>
      <c r="AK29" s="64"/>
      <c r="AL29" s="49" t="str">
        <f>IF(C8=16,ROUNDUP((E8-(AV10*AZ10))*AY29,0),"0")</f>
        <v>0</v>
      </c>
      <c r="AM29" s="49" t="str">
        <f>IF(C10=16,ROUNDUP((E10-(AV10*AZ10))*AY29,0),"0")</f>
        <v>0</v>
      </c>
      <c r="AN29" s="49" t="str">
        <f>IF(C12=16,ROUNDUP((E12-(AV10*AZ10))*AY29,0),"0")</f>
        <v>0</v>
      </c>
      <c r="AO29" s="49" t="str">
        <f>IF(C14=16,ROUNDUP((E14-(AV10*AZ10))*AY29,0),"0")</f>
        <v>0</v>
      </c>
      <c r="AP29" s="49" t="str">
        <f>IF(C16=16,ROUNDUP((E16-(AV10*AZ10))*AY29,0),"0")</f>
        <v>0</v>
      </c>
      <c r="AQ29" s="49" t="str">
        <f>IF(C18=16,ROUNDUP((E18-(AV10*AZ10))*AY29,0),"0")</f>
        <v>0</v>
      </c>
      <c r="AR29" s="49" t="str">
        <f>IF(C20=16,ROUNDUP((E20-(AV10*AZ10))*AY29,0),"0")</f>
        <v>0</v>
      </c>
      <c r="AS29" s="49" t="str">
        <f>IF(C22=16,ROUNDUP((E22-(AV10*AZ10))*AY29,0),"0")</f>
        <v>0</v>
      </c>
      <c r="AT29" s="49" t="str">
        <f>IF(C24=16,ROUNDUP((E24-(AV10*AZ10))*AY29,0),"0")</f>
        <v>0</v>
      </c>
      <c r="AU29" s="49" t="str">
        <f>IF(C26=16,ROUNDUP((E26-(AV10*AZ10))*AY29,0),"0")</f>
        <v>0</v>
      </c>
      <c r="AV29" s="53">
        <f t="shared" ref="AV29:AV45" si="3">ROUNDUP((AL29+AM29+AN29+AO29+AP29+AQ29+AR29+AS29+AT29+AU29),0)</f>
        <v>0</v>
      </c>
      <c r="AW29" s="50" t="s">
        <v>45</v>
      </c>
      <c r="AX29" s="51">
        <v>5260</v>
      </c>
      <c r="AY29" s="11">
        <v>100</v>
      </c>
      <c r="AZ29" s="11">
        <v>20</v>
      </c>
    </row>
    <row r="30" spans="1:52" x14ac:dyDescent="0.15">
      <c r="P30" s="11">
        <v>19</v>
      </c>
      <c r="Q30" s="64" t="s">
        <v>35</v>
      </c>
      <c r="R30" s="64"/>
      <c r="S30" s="21" t="str">
        <f>IF(C8=19,ROUNDUP((E8-(AC11*AG11))*AF30,0),"0")</f>
        <v>0</v>
      </c>
      <c r="T30" s="21" t="str">
        <f>IF(C10=19,ROUNDUP((E10-(AC11*AG11))*AF30,0),"0")</f>
        <v>0</v>
      </c>
      <c r="U30" s="21" t="str">
        <f>IF(C12=19,ROUNDUP((E12-(AC11*AG11))*AF30,0),"0")</f>
        <v>0</v>
      </c>
      <c r="V30" s="21" t="str">
        <f>IF(C14=19,ROUNDUP((E14-(AC11*AG11))*AF30,0),"0")</f>
        <v>0</v>
      </c>
      <c r="W30" s="21" t="str">
        <f>IF(C16=19,ROUNDUP((E16-(AC11*AG11))*AF30,0),"0")</f>
        <v>0</v>
      </c>
      <c r="X30" s="21" t="str">
        <f>IF(C18=19,ROUNDUP((E18-(AC11*AG11))*AF30,0),"0")</f>
        <v>0</v>
      </c>
      <c r="Y30" s="21" t="str">
        <f>IF(C20=19,ROUNDUP((E20-(AC11*AG11))*AF30,0),"0")</f>
        <v>0</v>
      </c>
      <c r="Z30" s="21" t="str">
        <f>IF(C22=19,ROUNDUP((E22-(AC11*AG11))*AF30,0),"0")</f>
        <v>0</v>
      </c>
      <c r="AA30" s="21" t="str">
        <f>IF(C24=19,ROUNDUP((E24-(AC11*AG11))*AF30,0),"0")</f>
        <v>0</v>
      </c>
      <c r="AB30" s="21" t="str">
        <f>IF(C26=19,ROUNDUP((E26-(AC11*AG11))*AF30,0),"0")</f>
        <v>0</v>
      </c>
      <c r="AC30" s="54">
        <f t="shared" si="2"/>
        <v>0</v>
      </c>
      <c r="AD30" s="50" t="s">
        <v>45</v>
      </c>
      <c r="AE30" s="28">
        <v>6600</v>
      </c>
      <c r="AF30" s="11">
        <v>88</v>
      </c>
      <c r="AG30" s="11">
        <v>28</v>
      </c>
      <c r="AI30" s="11">
        <v>19</v>
      </c>
      <c r="AJ30" s="64" t="s">
        <v>35</v>
      </c>
      <c r="AK30" s="64"/>
      <c r="AL30" s="21" t="str">
        <f>IF(C8=19,ROUNDUP((E8-(AV11*AZ11))*AY30,0),"0")</f>
        <v>0</v>
      </c>
      <c r="AM30" s="21" t="str">
        <f>IF(C10=19,ROUNDUP((E10-(AV11*AZ11))*AY30,0),"0")</f>
        <v>0</v>
      </c>
      <c r="AN30" s="21" t="str">
        <f>IF(C12=19,ROUNDUP((E12-(AV11*AZ11))*AY30,0),"0")</f>
        <v>0</v>
      </c>
      <c r="AO30" s="21" t="str">
        <f>IF(C14=19,ROUNDUP((E14-(AV11*AZ11))*AY30,0),"0")</f>
        <v>0</v>
      </c>
      <c r="AP30" s="21" t="str">
        <f>IF(C16=19,ROUNDUP((E16-(AV11*AZ11))*AY30,0),"0")</f>
        <v>0</v>
      </c>
      <c r="AQ30" s="21" t="str">
        <f>IF(C18=19,ROUNDUP((E18-(AV11*AZ11))*AY30,0),"0")</f>
        <v>0</v>
      </c>
      <c r="AR30" s="21" t="str">
        <f>IF(C20=19,ROUNDUP((E20-(AV11*AZ11))*AY30,0),"0")</f>
        <v>0</v>
      </c>
      <c r="AS30" s="21" t="str">
        <f>IF(C22=19,ROUNDUP((E22-(AV11*AZ11))*AY30,0),"0")</f>
        <v>0</v>
      </c>
      <c r="AT30" s="21" t="str">
        <f>IF(C24=19,ROUNDUP((E24-(AV11*AZ11))*AY30,0),"0")</f>
        <v>0</v>
      </c>
      <c r="AU30" s="21" t="str">
        <f>IF(C26=19,ROUNDUP((E26-(AV11*AZ11))*AY30,0),"0")</f>
        <v>0</v>
      </c>
      <c r="AV30" s="54">
        <f t="shared" si="3"/>
        <v>0</v>
      </c>
      <c r="AW30" s="50" t="s">
        <v>45</v>
      </c>
      <c r="AX30" s="28">
        <v>5260</v>
      </c>
      <c r="AY30" s="11">
        <v>88</v>
      </c>
      <c r="AZ30" s="11">
        <v>22</v>
      </c>
    </row>
    <row r="31" spans="1:52" x14ac:dyDescent="0.15">
      <c r="P31" s="11">
        <v>22</v>
      </c>
      <c r="Q31" s="64" t="s">
        <v>35</v>
      </c>
      <c r="R31" s="64"/>
      <c r="S31" s="21" t="str">
        <f>IF(C8=22,ROUNDUP((E8-(AC12*AG12))*AF31,0),"0")</f>
        <v>0</v>
      </c>
      <c r="T31" s="21" t="str">
        <f>IF(C10=22,ROUNDUP((E10-(AC12*AG12))*AF31,0),"0")</f>
        <v>0</v>
      </c>
      <c r="U31" s="21" t="str">
        <f>IF(C12=22,ROUNDUP((E12-(AC12*AG12))*AF31,0),"0")</f>
        <v>0</v>
      </c>
      <c r="V31" s="21" t="str">
        <f>IF(C14=22,ROUNDUP((E14-(AC12*AG12))*AF31,0),"0")</f>
        <v>0</v>
      </c>
      <c r="W31" s="21" t="str">
        <f>IF(C16=22,ROUNDUP((E16-(AC12*AG12))*AF31,0),"0")</f>
        <v>0</v>
      </c>
      <c r="X31" s="21" t="str">
        <f>IF(C18=22,ROUNDUP((E18-(AC12*AG12))*AF31,0),"0")</f>
        <v>0</v>
      </c>
      <c r="Y31" s="21" t="str">
        <f>IF(C20=22,ROUNDUP((E20-(AC12*AG12))*AF31,0),"0")</f>
        <v>0</v>
      </c>
      <c r="Z31" s="21" t="str">
        <f>IF(C22=22,ROUNDUP((E22-(AC12*AG12))*AF31,0),"0")</f>
        <v>0</v>
      </c>
      <c r="AA31" s="21" t="str">
        <f>IF(C24=22,ROUNDUP((E24-(AC12*AG12))*AF31,0),"0")</f>
        <v>0</v>
      </c>
      <c r="AB31" s="21" t="str">
        <f>IF(C26=22,ROUNDUP((E26-(AC12*AG12))*AF31,0),"0")</f>
        <v>0</v>
      </c>
      <c r="AC31" s="54">
        <f t="shared" si="2"/>
        <v>0</v>
      </c>
      <c r="AD31" s="50" t="s">
        <v>45</v>
      </c>
      <c r="AE31" s="28">
        <v>6600</v>
      </c>
      <c r="AF31" s="11">
        <v>113</v>
      </c>
      <c r="AG31" s="11">
        <v>22</v>
      </c>
      <c r="AI31" s="11">
        <v>22</v>
      </c>
      <c r="AJ31" s="64" t="s">
        <v>35</v>
      </c>
      <c r="AK31" s="64"/>
      <c r="AL31" s="21" t="str">
        <f>IF(C8=22,ROUNDUP((E8-(AV12*AZ12))*AY31,0),"0")</f>
        <v>0</v>
      </c>
      <c r="AM31" s="21" t="str">
        <f>IF(C10=22,ROUNDUP((E10-(AV12*AZ12))*AY31,0),"0")</f>
        <v>0</v>
      </c>
      <c r="AN31" s="21" t="str">
        <f>IF(C12=22,ROUNDUP((E12-(AV12*AZ12))*AY31,0),"0")</f>
        <v>0</v>
      </c>
      <c r="AO31" s="21" t="str">
        <f>IF(C14=22,ROUNDUP((E14-(AV12*AZ12))*AY31,0),"0")</f>
        <v>0</v>
      </c>
      <c r="AP31" s="21" t="str">
        <f>IF(C16=22,ROUNDUP((E16-(AV12*AZ12))*AY31,0),"0")</f>
        <v>0</v>
      </c>
      <c r="AQ31" s="21" t="str">
        <f>IF(C18=22,ROUNDUP((E18-(AV12*AZ12))*AY31,0),"0")</f>
        <v>0</v>
      </c>
      <c r="AR31" s="21" t="str">
        <f>IF(C20=22,ROUNDUP((E20-(AV12*AZ12))*AY31,0),"0")</f>
        <v>0</v>
      </c>
      <c r="AS31" s="21" t="str">
        <f>IF(C22=22,ROUNDUP((E22-(AV12*AZ12))*AY31,0),"0")</f>
        <v>0</v>
      </c>
      <c r="AT31" s="21" t="str">
        <f>IF(C24=22,ROUNDUP((E24-(AV12*AZ12))*AY31,0),"0")</f>
        <v>0</v>
      </c>
      <c r="AU31" s="21" t="str">
        <f>IF(C26=22,ROUNDUP((E26-(AV12*AZ12))*AY31,0),"0")</f>
        <v>0</v>
      </c>
      <c r="AV31" s="54">
        <f t="shared" si="3"/>
        <v>0</v>
      </c>
      <c r="AW31" s="50" t="s">
        <v>45</v>
      </c>
      <c r="AX31" s="28">
        <v>5260</v>
      </c>
      <c r="AY31" s="11">
        <v>113</v>
      </c>
      <c r="AZ31" s="11">
        <v>17</v>
      </c>
    </row>
    <row r="32" spans="1:52" x14ac:dyDescent="0.15">
      <c r="P32" s="11">
        <v>25</v>
      </c>
      <c r="Q32" s="64" t="s">
        <v>35</v>
      </c>
      <c r="R32" s="64"/>
      <c r="S32" s="21" t="str">
        <f>IF(C8=25,ROUNDUP((E8-(AC13*AG13))*AF32,0),"0")</f>
        <v>0</v>
      </c>
      <c r="T32" s="21" t="str">
        <f>IF(C10=25,ROUNDUP((E10-(AC13*AG13))*AF32,0),"0")</f>
        <v>0</v>
      </c>
      <c r="U32" s="21" t="str">
        <f>IF(C12=25,ROUNDUP((E12-(AC13*AG13))*AG32,0),"0")</f>
        <v>0</v>
      </c>
      <c r="V32" s="21" t="str">
        <f>IF(C14=25,ROUNDUP((E14-(AC13*AG13))*AF32,0),"0")</f>
        <v>0</v>
      </c>
      <c r="W32" s="21" t="str">
        <f>IF(C16=25,ROUNDUP((E16-(AC13*AG13))*AF32,0),"0")</f>
        <v>0</v>
      </c>
      <c r="X32" s="21" t="str">
        <f>IF(C18=25,ROUNDUP((E18-(AC13*AG13))*AF32,0),"0")</f>
        <v>0</v>
      </c>
      <c r="Y32" s="21" t="str">
        <f>IF(C20=25,ROUNDUP((E20-(AC13*AG13))*AF32,0),"0")</f>
        <v>0</v>
      </c>
      <c r="Z32" s="21" t="str">
        <f>IF(C22=25,ROUNDUP((E22-(AC13*AG13))*AF32,0),"0")</f>
        <v>0</v>
      </c>
      <c r="AA32" s="21" t="str">
        <f>IF(C24=25,ROUNDUP((E24-(AC13*AG13))*AF32,0),"0")</f>
        <v>0</v>
      </c>
      <c r="AB32" s="21" t="str">
        <f>IF(C26=25,ROUNDUP((E26-(AC13*AG13))*AF32,0),"0")</f>
        <v>0</v>
      </c>
      <c r="AC32" s="54">
        <f t="shared" si="2"/>
        <v>0</v>
      </c>
      <c r="AD32" s="50" t="s">
        <v>45</v>
      </c>
      <c r="AE32" s="28">
        <v>6600</v>
      </c>
      <c r="AF32" s="11">
        <v>119</v>
      </c>
      <c r="AG32" s="11">
        <v>21</v>
      </c>
      <c r="AI32" s="11">
        <v>25</v>
      </c>
      <c r="AJ32" s="64" t="s">
        <v>35</v>
      </c>
      <c r="AK32" s="64"/>
      <c r="AL32" s="21" t="str">
        <f>IF(C8=25,ROUNDUP((E8-(AV13*AZ13))*AY32,0),"0")</f>
        <v>0</v>
      </c>
      <c r="AM32" s="21" t="str">
        <f>IF(C10=25,ROUNDUP((E10-(AV13*AZ13))*AY32,0),"0")</f>
        <v>0</v>
      </c>
      <c r="AN32" s="21" t="str">
        <f>IF(C12=25,ROUNDUP((E12-(AV13*AZ13))*AZ32,0),"0")</f>
        <v>0</v>
      </c>
      <c r="AO32" s="21" t="str">
        <f>IF(C14=25,ROUNDUP((E14-(AV13*AZ13))*AY32,0),"0")</f>
        <v>0</v>
      </c>
      <c r="AP32" s="21" t="str">
        <f>IF(C16=25,ROUNDUP((E16-(AV13*AZ13))*AY32,0),"0")</f>
        <v>0</v>
      </c>
      <c r="AQ32" s="21" t="str">
        <f>IF(C18=25,ROUNDUP((E18-(AV13*AZ13))*AY32,0),"0")</f>
        <v>0</v>
      </c>
      <c r="AR32" s="21" t="str">
        <f>IF(C20=25,ROUNDUP((E20-(AV13*AZ13))*AY32,0),"0")</f>
        <v>0</v>
      </c>
      <c r="AS32" s="21" t="str">
        <f>IF(C22=25,ROUNDUP((E22-(AV13*AZ13))*AY32,0),"0")</f>
        <v>0</v>
      </c>
      <c r="AT32" s="21" t="str">
        <f>IF(C24=25,ROUNDUP((E24-(AV13*AZ13))*AY32,0),"0")</f>
        <v>0</v>
      </c>
      <c r="AU32" s="21" t="str">
        <f>IF(C26=25,ROUNDUP((E26-(AV13*AZ13))*AY32,0),"0")</f>
        <v>0</v>
      </c>
      <c r="AV32" s="54">
        <f t="shared" si="3"/>
        <v>0</v>
      </c>
      <c r="AW32" s="50" t="s">
        <v>45</v>
      </c>
      <c r="AX32" s="28">
        <v>5260</v>
      </c>
      <c r="AY32" s="11">
        <v>119</v>
      </c>
      <c r="AZ32" s="11">
        <v>16</v>
      </c>
    </row>
    <row r="33" spans="16:53" ht="13.5" customHeight="1" x14ac:dyDescent="0.15">
      <c r="P33" s="11">
        <v>28</v>
      </c>
      <c r="Q33" s="64" t="s">
        <v>35</v>
      </c>
      <c r="R33" s="64"/>
      <c r="S33" s="21" t="str">
        <f>IF(C8=28,ROUNDUP((E8-(AC14*AG14))*AF33,0),"0")</f>
        <v>0</v>
      </c>
      <c r="T33" s="21" t="str">
        <f>IF(C10=28,ROUNDUP((E10-(AC14*AG14))*AF33,0),"0")</f>
        <v>0</v>
      </c>
      <c r="U33" s="21" t="str">
        <f>IF(C12=28,ROUNDUP((E12-(AC14*AG14))*AF33,0),"0")</f>
        <v>0</v>
      </c>
      <c r="V33" s="21" t="str">
        <f>IF(C14=28,ROUNDUP((E14-(AC14*AG14))*AF33,0),"0")</f>
        <v>0</v>
      </c>
      <c r="W33" s="21" t="str">
        <f>IF(C16=28,ROUNDUP((E16-(AC14*AG14))*AF33,0),"0")</f>
        <v>0</v>
      </c>
      <c r="X33" s="21" t="str">
        <f>IF(C18=28,ROUNDUP((E18-(AC14*AG14))*AF33,0),"0")</f>
        <v>0</v>
      </c>
      <c r="Y33" s="21" t="str">
        <f>IF(C20=28,ROUNDUP((E20-(AC14*AG14))*AF33,0),"0")</f>
        <v>0</v>
      </c>
      <c r="Z33" s="21" t="str">
        <f>IF(C22=28,ROUNDUP((E22-(AC14*AG14))*AF33,0),"0")</f>
        <v>0</v>
      </c>
      <c r="AA33" s="21" t="str">
        <f>IF(C24=28,ROUNDUP((E24-(AC14*AG14))*AF33,0),"0")</f>
        <v>0</v>
      </c>
      <c r="AB33" s="21" t="str">
        <f>IF(C26=28,ROUNDUP((E26-(AC14*AG14))*AF33,0),"0")</f>
        <v>0</v>
      </c>
      <c r="AC33" s="54">
        <f t="shared" si="2"/>
        <v>0</v>
      </c>
      <c r="AD33" s="50" t="s">
        <v>45</v>
      </c>
      <c r="AE33" s="28">
        <v>6600</v>
      </c>
      <c r="AF33" s="11">
        <v>138</v>
      </c>
      <c r="AG33" s="11">
        <v>18</v>
      </c>
      <c r="AI33" s="11">
        <v>28</v>
      </c>
      <c r="AJ33" s="64" t="s">
        <v>35</v>
      </c>
      <c r="AK33" s="64"/>
      <c r="AL33" s="21" t="str">
        <f>IF(C8=28,ROUNDUP((E8-(AV14*AZ14))*AY33,0),"0")</f>
        <v>0</v>
      </c>
      <c r="AM33" s="21" t="str">
        <f>IF(C10=28,ROUNDUP((E10-(AV14*AZ14))*AY33,0),"0")</f>
        <v>0</v>
      </c>
      <c r="AN33" s="21" t="str">
        <f>IF(C12=28,ROUNDUP((E12-(AV14*AZ14))*AY33,0),"0")</f>
        <v>0</v>
      </c>
      <c r="AO33" s="21" t="str">
        <f>IF(C14=28,ROUNDUP((E14-(AV14*AZ14))*AY33,0),"0")</f>
        <v>0</v>
      </c>
      <c r="AP33" s="21" t="str">
        <f>IF(C16=28,ROUNDUP((E16-(AV14*AZ14))*AY33,0),"0")</f>
        <v>0</v>
      </c>
      <c r="AQ33" s="21" t="str">
        <f>IF(C18=28,ROUNDUP((E18-(AV14*AZ14))*AY33,0),"0")</f>
        <v>0</v>
      </c>
      <c r="AR33" s="21" t="str">
        <f>IF(C20=28,ROUNDUP((E20-(AV14*AZ14))*AY33,0),"0")</f>
        <v>0</v>
      </c>
      <c r="AS33" s="21" t="str">
        <f>IF(C22=28,ROUNDUP((E22-(AV14*AZ14))*AY33,0),"0")</f>
        <v>0</v>
      </c>
      <c r="AT33" s="21" t="str">
        <f>IF(C24=28,ROUNDUP((E24-(AV14*AZ14))*AY33,0),"0")</f>
        <v>0</v>
      </c>
      <c r="AU33" s="21" t="str">
        <f>IF(C26=28,ROUNDUP((E26-(AV14*AZ14))*AY33,0),"0")</f>
        <v>0</v>
      </c>
      <c r="AV33" s="54">
        <f t="shared" si="3"/>
        <v>0</v>
      </c>
      <c r="AW33" s="50" t="s">
        <v>45</v>
      </c>
      <c r="AX33" s="28">
        <v>5260</v>
      </c>
      <c r="AY33" s="11">
        <v>138</v>
      </c>
      <c r="AZ33" s="11">
        <v>14</v>
      </c>
    </row>
    <row r="34" spans="16:53" ht="13.5" customHeight="1" x14ac:dyDescent="0.15">
      <c r="P34" s="11">
        <v>31</v>
      </c>
      <c r="Q34" s="64" t="s">
        <v>35</v>
      </c>
      <c r="R34" s="64"/>
      <c r="S34" s="21" t="str">
        <f>IF(C8=31,ROUNDUP((E8-(AC15*AG15))*AF34,0),"0")</f>
        <v>0</v>
      </c>
      <c r="T34" s="21" t="str">
        <f>IF(C10=31,ROUNDUP((E10-(AC15*AG15))*AF34,0),"0")</f>
        <v>0</v>
      </c>
      <c r="U34" s="21" t="str">
        <f>IF(C12=31,ROUNDUP((E12-(AC15*AG15))*AF34,0),"0")</f>
        <v>0</v>
      </c>
      <c r="V34" s="21" t="str">
        <f>IF(C14=31,ROUNDUP((E14-(AC15*AG15))*AF34,0),"0")</f>
        <v>0</v>
      </c>
      <c r="W34" s="21" t="str">
        <f>IF(C16=31,ROUNDUP((E16-(AC15*AG15))*AF34,0),"0")</f>
        <v>0</v>
      </c>
      <c r="X34" s="21" t="str">
        <f>IF(C18=31,ROUNDUP((E18-(AC15*AG15))*AF34,0),"0")</f>
        <v>0</v>
      </c>
      <c r="Y34" s="21" t="str">
        <f>IF(C20=31,ROUNDUP((E20-(AC15*AG15))*AF34,0),"0")</f>
        <v>0</v>
      </c>
      <c r="Z34" s="21" t="str">
        <f>IF(C22=31,ROUNDUP((E22-(AC15*AG15))*AF34,0),"0")</f>
        <v>0</v>
      </c>
      <c r="AA34" s="21" t="str">
        <f>IF(C24=31,ROUNDUP((E24-(AC15*AG15))*AF34,0),"0")</f>
        <v>0</v>
      </c>
      <c r="AB34" s="21" t="str">
        <f>IF(C26=31,ROUNDUP((E26-(AC15*AG15))*AF34,0),"0")</f>
        <v>0</v>
      </c>
      <c r="AC34" s="54">
        <f t="shared" si="2"/>
        <v>0</v>
      </c>
      <c r="AD34" s="50" t="s">
        <v>45</v>
      </c>
      <c r="AE34" s="28">
        <v>6600</v>
      </c>
      <c r="AF34" s="11">
        <v>135</v>
      </c>
      <c r="AG34" s="11">
        <v>18</v>
      </c>
      <c r="AI34" s="11">
        <v>31</v>
      </c>
      <c r="AJ34" s="64" t="s">
        <v>35</v>
      </c>
      <c r="AK34" s="64"/>
      <c r="AL34" s="21" t="str">
        <f>IF(C8=31,ROUNDUP((E8-(AV15*AZ15))*AY34,0),"0")</f>
        <v>0</v>
      </c>
      <c r="AM34" s="21" t="str">
        <f>IF(C10=31,ROUNDUP((E10-(AV15*AZ15))*AY34,0),"0")</f>
        <v>0</v>
      </c>
      <c r="AN34" s="21" t="str">
        <f>IF(C12=31,ROUNDUP((E12-(AV15*AZ15))*AY34,0),"0")</f>
        <v>0</v>
      </c>
      <c r="AO34" s="21" t="str">
        <f>IF(C14=31,ROUNDUP((E14-(AV15*AZ15))*AY34,0),"0")</f>
        <v>0</v>
      </c>
      <c r="AP34" s="21" t="str">
        <f>IF(C16=31,ROUNDUP((E16-(AV15*AZ15))*AY34,0),"0")</f>
        <v>0</v>
      </c>
      <c r="AQ34" s="21" t="str">
        <f>IF(C18=31,ROUNDUP((E18-(AV15*AZ15))*AY34,0),"0")</f>
        <v>0</v>
      </c>
      <c r="AR34" s="21" t="str">
        <f>IF(C20=31,ROUNDUP((E20-(AV15*AZ15))*AY34,0),"0")</f>
        <v>0</v>
      </c>
      <c r="AS34" s="21" t="str">
        <f>IF(C22=31,ROUNDUP((E22-(AV15*AZ15))*AY34,0),"0")</f>
        <v>0</v>
      </c>
      <c r="AT34" s="21" t="str">
        <f>IF(C24=31,ROUNDUP((E24-(AV15*AZ15))*AY34,0),"0")</f>
        <v>0</v>
      </c>
      <c r="AU34" s="21" t="str">
        <f>IF(C26=31,ROUNDUP((E26-(AV15*AZ15))*AY34,0),"0")</f>
        <v>0</v>
      </c>
      <c r="AV34" s="54">
        <f t="shared" si="3"/>
        <v>0</v>
      </c>
      <c r="AW34" s="50" t="s">
        <v>45</v>
      </c>
      <c r="AX34" s="28">
        <v>5260</v>
      </c>
      <c r="AY34" s="11">
        <v>135</v>
      </c>
      <c r="AZ34" s="11">
        <v>14</v>
      </c>
    </row>
    <row r="35" spans="16:53" ht="13.5" customHeight="1" x14ac:dyDescent="0.15">
      <c r="P35" s="11">
        <v>36</v>
      </c>
      <c r="Q35" s="64" t="s">
        <v>35</v>
      </c>
      <c r="R35" s="64"/>
      <c r="S35" s="21" t="str">
        <f>IF(C8=36,ROUNDUP((E8-(AC16*AG16))*AF35,0),"0")</f>
        <v>0</v>
      </c>
      <c r="T35" s="21" t="str">
        <f>IF(C10=36,ROUNDUP((E10-(AC16*AG16))*AF35,0),"0")</f>
        <v>0</v>
      </c>
      <c r="U35" s="21" t="str">
        <f>IF(C12=36,ROUNDUP((E12-(AC16*AG16))*AF35,0),"0")</f>
        <v>0</v>
      </c>
      <c r="V35" s="21" t="str">
        <f>IF(C14=36,ROUNDUP((E14-(AC16*AG16))*AF35,0),"0")</f>
        <v>0</v>
      </c>
      <c r="W35" s="21" t="str">
        <f>IF(C16=36,ROUNDUP((E16-(AC16*AG16))*AF35,0),"0")</f>
        <v>0</v>
      </c>
      <c r="X35" s="21" t="str">
        <f>IF(C18=36,ROUNDUP((E18-(AC16*AG16))*AF35,0),"0")</f>
        <v>0</v>
      </c>
      <c r="Y35" s="21" t="str">
        <f>IF(C20=36,ROUNDUP((E20-(AC16*AG16))*AF35,0),"0")</f>
        <v>0</v>
      </c>
      <c r="Z35" s="21" t="str">
        <f>IF(C22=36,ROUNDUP((E22-(AC16*AG16))*AF35,0),"0")</f>
        <v>0</v>
      </c>
      <c r="AA35" s="21" t="str">
        <f>IF(C24=36,ROUNDUP((E24-(AC16*AG16))*AF35,0),"0")</f>
        <v>0</v>
      </c>
      <c r="AB35" s="21" t="str">
        <f>IF(C26=36,ROUNDUP((E26-(AC16*AG16))*AF35,0),"0")</f>
        <v>0</v>
      </c>
      <c r="AC35" s="54">
        <f t="shared" si="2"/>
        <v>0</v>
      </c>
      <c r="AD35" s="50" t="s">
        <v>45</v>
      </c>
      <c r="AE35" s="28">
        <v>6600</v>
      </c>
      <c r="AF35" s="11">
        <v>177</v>
      </c>
      <c r="AG35" s="11">
        <v>14</v>
      </c>
      <c r="AH35" s="11" t="s">
        <v>46</v>
      </c>
      <c r="AI35" s="11">
        <v>36</v>
      </c>
      <c r="AJ35" s="64" t="s">
        <v>35</v>
      </c>
      <c r="AK35" s="64"/>
      <c r="AL35" s="21" t="str">
        <f>IF(C8=36,ROUNDUP((E8-(AV16*AZ16))*AY35,0),"0")</f>
        <v>0</v>
      </c>
      <c r="AM35" s="21" t="str">
        <f>IF(C10=36,ROUNDUP((E10-(AV16*AZ16))*AY35,0),"0")</f>
        <v>0</v>
      </c>
      <c r="AN35" s="21" t="str">
        <f>IF(C12=36,ROUNDUP((E12-(AV16*AZ16))*AY35,0),"0")</f>
        <v>0</v>
      </c>
      <c r="AO35" s="21" t="str">
        <f>IF(C14=36,ROUNDUP((E14-(AV16*AZ16))*AY35,0),"0")</f>
        <v>0</v>
      </c>
      <c r="AP35" s="21" t="str">
        <f>IF(C16=36,ROUNDUP((E16-(AV16*AZ16))*AY35,0),"0")</f>
        <v>0</v>
      </c>
      <c r="AQ35" s="21" t="str">
        <f>IF(C18=36,ROUNDUP((E18-(AV16*AZ16))*AY35,0),"0")</f>
        <v>0</v>
      </c>
      <c r="AR35" s="21" t="str">
        <f>IF(C20=36,ROUNDUP((E20-(AV16*AZ16))*AY35,0),"0")</f>
        <v>0</v>
      </c>
      <c r="AS35" s="21" t="str">
        <f>IF(C22=36,ROUNDUP((E22-(AV16*AZ16))*AY35,0),"0")</f>
        <v>0</v>
      </c>
      <c r="AT35" s="21" t="str">
        <f>IF(C24=36,ROUNDUP((E24-(AV16*AZ16))*AY35,0),"0")</f>
        <v>0</v>
      </c>
      <c r="AU35" s="21" t="str">
        <f>IF(C26=36,ROUNDUP((E26-(AV16*AZ16))*AY35,0),"0")</f>
        <v>0</v>
      </c>
      <c r="AV35" s="54">
        <f t="shared" si="3"/>
        <v>0</v>
      </c>
      <c r="AW35" s="50" t="s">
        <v>45</v>
      </c>
      <c r="AX35" s="28">
        <v>5260</v>
      </c>
      <c r="AY35" s="11">
        <v>177</v>
      </c>
      <c r="AZ35" s="11">
        <v>11</v>
      </c>
      <c r="BA35" s="11" t="s">
        <v>51</v>
      </c>
    </row>
    <row r="36" spans="16:53" ht="13.5" customHeight="1" x14ac:dyDescent="0.15">
      <c r="P36" s="11">
        <v>39</v>
      </c>
      <c r="Q36" s="64" t="s">
        <v>35</v>
      </c>
      <c r="R36" s="64"/>
      <c r="S36" s="21" t="str">
        <f>IF(C8=39,ROUNDUP((E8-(AC17*AG17))*AF36,0),"0")</f>
        <v>0</v>
      </c>
      <c r="T36" s="21" t="str">
        <f>IF(C10=39,ROUNDUP((E10-(AC17*AG17))*AF36,0),"0")</f>
        <v>0</v>
      </c>
      <c r="U36" s="21" t="str">
        <f>IF(C12=39,ROUNDUP((E12-(AC17*AG17))*AF36,0),"0")</f>
        <v>0</v>
      </c>
      <c r="V36" s="21" t="str">
        <f>IF(C14=39,ROUNDUP((E14-(AC17*AG17))*AF36,0),"0")</f>
        <v>0</v>
      </c>
      <c r="W36" s="21" t="str">
        <f>IF(C16=39,ROUNDUP((E16-(AC17*AG17))*AF36,0),"0")</f>
        <v>0</v>
      </c>
      <c r="X36" s="21" t="str">
        <f>IF(C18=39,ROUNDUP((E18-(AC17*AG17))*AF36,0),"0")</f>
        <v>0</v>
      </c>
      <c r="Y36" s="21" t="str">
        <f>IF(C20=39,ROUNDUP((E20-(AC17*AG17))*AF36,0),"0")</f>
        <v>0</v>
      </c>
      <c r="Z36" s="21" t="str">
        <f>IF(C22=39,ROUNDUP((E22-(AC17*AG17))*AF36,0),"0")</f>
        <v>0</v>
      </c>
      <c r="AA36" s="21" t="str">
        <f>IF(C24=39,ROUNDUP((E24-(AC17*AG17))*AF36,0),"0")</f>
        <v>0</v>
      </c>
      <c r="AB36" s="21" t="str">
        <f>IF(C26=39,ROUNDUP((E26-(AC17*AG17))*AF36,0),"0")</f>
        <v>0</v>
      </c>
      <c r="AC36" s="54">
        <f t="shared" si="2"/>
        <v>0</v>
      </c>
      <c r="AD36" s="50" t="s">
        <v>45</v>
      </c>
      <c r="AE36" s="28">
        <v>6600</v>
      </c>
      <c r="AF36" s="11">
        <v>164</v>
      </c>
      <c r="AG36" s="11">
        <v>15</v>
      </c>
      <c r="AH36" s="11">
        <f>ROUNDUP((AC29+AC30+AC31+AC32+AC33+AC34+AC35+AC36)/2500,0)</f>
        <v>0</v>
      </c>
      <c r="AI36" s="11">
        <v>39</v>
      </c>
      <c r="AJ36" s="64" t="s">
        <v>35</v>
      </c>
      <c r="AK36" s="64"/>
      <c r="AL36" s="21" t="str">
        <f>IF(C8=39,ROUNDUP((E8-(AV17*AZ17))*AY36,0),"0")</f>
        <v>0</v>
      </c>
      <c r="AM36" s="21" t="str">
        <f>IF(C10=39,ROUNDUP((E10-(AV17*AZ17))*AY36,0),"0")</f>
        <v>0</v>
      </c>
      <c r="AN36" s="21" t="str">
        <f>IF(C12=39,ROUNDUP((E12-(AV17*AZ17))*AY36,0),"0")</f>
        <v>0</v>
      </c>
      <c r="AO36" s="21" t="str">
        <f>IF(C14=39,ROUNDUP((E14-(AV17*AZ17))*AY36,0),"0")</f>
        <v>0</v>
      </c>
      <c r="AP36" s="21" t="str">
        <f>IF(C16=39,ROUNDUP((E16-(AV17*AZ17))*AY36,0),"0")</f>
        <v>0</v>
      </c>
      <c r="AQ36" s="21" t="str">
        <f>IF(C18=39,ROUNDUP((E18-(AV17*AZ17))*AY36,0),"0")</f>
        <v>0</v>
      </c>
      <c r="AR36" s="21" t="str">
        <f>IF(C20=39,ROUNDUP((E20-(AV17*AZ17))*AY36,0),"0")</f>
        <v>0</v>
      </c>
      <c r="AS36" s="21" t="str">
        <f>IF(C22=39,ROUNDUP((E22-(AV17*AZ17))*AY36,0),"0")</f>
        <v>0</v>
      </c>
      <c r="AT36" s="21" t="str">
        <f>IF(C24=39,ROUNDUP((E24-(AV17*AZ17))*AY36,0),"0")</f>
        <v>0</v>
      </c>
      <c r="AU36" s="21" t="str">
        <f>IF(C26=39,ROUNDUP((E26-(AV17*AZ17))*AY36,0),"0")</f>
        <v>0</v>
      </c>
      <c r="AV36" s="54">
        <f t="shared" si="3"/>
        <v>0</v>
      </c>
      <c r="AW36" s="50" t="s">
        <v>45</v>
      </c>
      <c r="AX36" s="28">
        <v>5260</v>
      </c>
      <c r="AY36" s="11">
        <v>164</v>
      </c>
      <c r="AZ36" s="11">
        <v>12</v>
      </c>
      <c r="BA36" s="11">
        <f>ROUNDUP((AV29+AV30+AV31+AV32+AV33+AV34+AV35+AV36)/2000,0)</f>
        <v>0</v>
      </c>
    </row>
    <row r="37" spans="16:53" ht="13.5" customHeight="1" x14ac:dyDescent="0.15">
      <c r="P37" s="11">
        <v>42</v>
      </c>
      <c r="Q37" s="64" t="s">
        <v>36</v>
      </c>
      <c r="R37" s="64"/>
      <c r="S37" s="21" t="str">
        <f>IF(C8=42,ROUNDUP((E8-(AC18*AG18))*AF37,0),"0")</f>
        <v>0</v>
      </c>
      <c r="T37" s="21" t="str">
        <f>IF(C10=42,ROUNDUP((E10-(AC18*AG18))*AF37,0),"0")</f>
        <v>0</v>
      </c>
      <c r="U37" s="21" t="str">
        <f>IF(C12=42,ROUNDUP((E12-(AC18*AG18))*AF37,0),"0")</f>
        <v>0</v>
      </c>
      <c r="V37" s="21" t="str">
        <f>IF(C14=42,ROUNDUP((E14-(AC18*AG18))*AF37,0),"0")</f>
        <v>0</v>
      </c>
      <c r="W37" s="21" t="str">
        <f>IF(C16=42,ROUNDUP((E16-(AC18*AG18))*AF37,0),"0")</f>
        <v>0</v>
      </c>
      <c r="X37" s="21" t="str">
        <f>IF(C18=42,ROUNDUP((E18-(AC18*AG18))*AF37,0),"0")</f>
        <v>0</v>
      </c>
      <c r="Y37" s="21" t="str">
        <f>IF(C20=42,ROUNDUP((E20-(AC18*AG18))*AF37,0),"0")</f>
        <v>0</v>
      </c>
      <c r="Z37" s="21" t="str">
        <f>IF(C22=42,ROUNDUP((E22-(AC18*AG18))*AF37,0),"0")</f>
        <v>0</v>
      </c>
      <c r="AA37" s="21" t="str">
        <f>IF(C24=42,ROUNDUP((E24-(AC18*AG18))*AF37,0),"0")</f>
        <v>0</v>
      </c>
      <c r="AB37" s="21" t="str">
        <f>IF(C26=42,ROUNDUP((E26-(AC18*AG18))*AF37,0),"0")</f>
        <v>0</v>
      </c>
      <c r="AC37" s="54">
        <f t="shared" si="2"/>
        <v>0</v>
      </c>
      <c r="AD37" s="50" t="s">
        <v>45</v>
      </c>
      <c r="AE37" s="28">
        <v>10700</v>
      </c>
      <c r="AF37" s="11">
        <v>192</v>
      </c>
      <c r="AG37" s="11">
        <v>12</v>
      </c>
      <c r="AH37" s="6"/>
      <c r="AI37" s="11">
        <v>42</v>
      </c>
      <c r="AJ37" s="64" t="s">
        <v>36</v>
      </c>
      <c r="AK37" s="64"/>
      <c r="AL37" s="21" t="str">
        <f>IF(C8=42,ROUNDUP((E8-(AV18*AZ18))*AY37,0),"0")</f>
        <v>0</v>
      </c>
      <c r="AM37" s="21" t="str">
        <f>IF(C10=42,ROUNDUP((E10-(AV18*AZ18))*AY37,0),"0")</f>
        <v>0</v>
      </c>
      <c r="AN37" s="21" t="str">
        <f>IF(C12=42,ROUNDUP((E12-(AV18*AZ18))*AY37,0),"0")</f>
        <v>0</v>
      </c>
      <c r="AO37" s="21" t="str">
        <f>IF(C14=42,ROUNDUP((E14-(AV18*AZ18))*AY37,0),"0")</f>
        <v>0</v>
      </c>
      <c r="AP37" s="21" t="str">
        <f>IF(C16=42,ROUNDUP((E16-(AV18*AZ18))*AY37,0),"0")</f>
        <v>0</v>
      </c>
      <c r="AQ37" s="21" t="str">
        <f>IF(C18=42,ROUNDUP((E18-(AV18*AZ18))*AY37,0),"0")</f>
        <v>0</v>
      </c>
      <c r="AR37" s="21" t="str">
        <f>IF(C20=42,ROUNDUP((E20-(AV18*AZ18))*AY37,0),"0")</f>
        <v>0</v>
      </c>
      <c r="AS37" s="21" t="str">
        <f>IF(C22=42,ROUNDUP((E22-(AV18*AZ18))*AY37,0),"0")</f>
        <v>0</v>
      </c>
      <c r="AT37" s="21" t="str">
        <f>IF(C24=42,ROUNDUP((E24-(AV18*AZ18))*AY37,0),"0")</f>
        <v>0</v>
      </c>
      <c r="AU37" s="21" t="str">
        <f>IF(C26=42,ROUNDUP((E26-(AV18*AZ18))*AY37,0),"0")</f>
        <v>0</v>
      </c>
      <c r="AV37" s="54">
        <f t="shared" si="3"/>
        <v>0</v>
      </c>
      <c r="AW37" s="50" t="s">
        <v>45</v>
      </c>
      <c r="AX37" s="28">
        <v>8900</v>
      </c>
      <c r="AY37" s="11">
        <v>192</v>
      </c>
      <c r="AZ37" s="11">
        <v>10</v>
      </c>
      <c r="BA37" s="6"/>
    </row>
    <row r="38" spans="16:53" ht="13.5" customHeight="1" x14ac:dyDescent="0.15">
      <c r="P38" s="11">
        <v>51</v>
      </c>
      <c r="Q38" s="64" t="s">
        <v>36</v>
      </c>
      <c r="R38" s="64"/>
      <c r="S38" s="21" t="str">
        <f>IF(C8=51,ROUNDUP((E8-(AC19*AG19))*AF38,0),"0")</f>
        <v>0</v>
      </c>
      <c r="T38" s="21" t="str">
        <f>IF(C10=51,ROUNDUP((E10-(AC19*AG19))*AF38,0),"0")</f>
        <v>0</v>
      </c>
      <c r="U38" s="21" t="str">
        <f>IF(C12=51,ROUNDUP((E12-(AC19*AG19))*AF38,0),"0")</f>
        <v>0</v>
      </c>
      <c r="V38" s="21" t="str">
        <f>IF(C14=51,ROUNDUP((E14-(AC19*AG19))*AF38,0),"0")</f>
        <v>0</v>
      </c>
      <c r="W38" s="21" t="str">
        <f>IF(C16=51,ROUNDUP((E16-(AC19*AG19))*AF38,0),"0")</f>
        <v>0</v>
      </c>
      <c r="X38" s="21" t="str">
        <f>IF(C18=51,ROUNDUP((E18-(AC19*AG19))*AF38,0),"0")</f>
        <v>0</v>
      </c>
      <c r="Y38" s="21" t="str">
        <f>IF(C20=51,ROUNDUP((E20-(AC19*AG19))*AF38,0),"0")</f>
        <v>0</v>
      </c>
      <c r="Z38" s="21" t="str">
        <f>IF(C22=51,ROUNDUP((E22-(AC19*AG19))*AF38,0),"0")</f>
        <v>0</v>
      </c>
      <c r="AA38" s="21" t="str">
        <f>IF(C24=51,ROUNDUP((E24-(AC19*AG19))*AF38,0),"0")</f>
        <v>0</v>
      </c>
      <c r="AB38" s="21" t="str">
        <f>IF(C26=51,ROUNDUP((E26-(AC19*AG19))*AF38,0),"0")</f>
        <v>0</v>
      </c>
      <c r="AC38" s="54">
        <f t="shared" si="2"/>
        <v>0</v>
      </c>
      <c r="AD38" s="50" t="s">
        <v>45</v>
      </c>
      <c r="AE38" s="28">
        <v>10700</v>
      </c>
      <c r="AF38" s="11">
        <v>209</v>
      </c>
      <c r="AG38" s="11">
        <v>11</v>
      </c>
      <c r="AH38" s="6"/>
      <c r="AI38" s="11">
        <v>51</v>
      </c>
      <c r="AJ38" s="64" t="s">
        <v>36</v>
      </c>
      <c r="AK38" s="64"/>
      <c r="AL38" s="21" t="str">
        <f>IF(C8=51,ROUNDUP((E8-(AV19*AZ19))*AY38,0),"0")</f>
        <v>0</v>
      </c>
      <c r="AM38" s="21" t="str">
        <f>IF(C10=51,ROUNDUP((E10-(AV19*AZ19))*AY38,0),"0")</f>
        <v>0</v>
      </c>
      <c r="AN38" s="21" t="str">
        <f>IF(C12=51,ROUNDUP((E12-(AV19*AZ19))*AY38,0),"0")</f>
        <v>0</v>
      </c>
      <c r="AO38" s="21" t="str">
        <f>IF(C14=51,ROUNDUP((E14-(AV19*AZ19))*AY38,0),"0")</f>
        <v>0</v>
      </c>
      <c r="AP38" s="21" t="str">
        <f>IF(C16=51,ROUNDUP((E16-(AV19*AZ19))*AY38,0),"0")</f>
        <v>0</v>
      </c>
      <c r="AQ38" s="21" t="str">
        <f>IF(C18=51,ROUNDUP((E18-(AV19*AZ19))*AY38,0),"0")</f>
        <v>0</v>
      </c>
      <c r="AR38" s="21" t="str">
        <f>IF(C20=51,ROUNDUP((E20-(AV19*AZ19))*AY38,0),"0")</f>
        <v>0</v>
      </c>
      <c r="AS38" s="21" t="str">
        <f>IF(C22=51,ROUNDUP((E22-(AV19*AZ19))*AY38,0),"0")</f>
        <v>0</v>
      </c>
      <c r="AT38" s="21" t="str">
        <f>IF(C24=51,ROUNDUP((E24-(AV19*AZ19))*AY38,0),"0")</f>
        <v>0</v>
      </c>
      <c r="AU38" s="21" t="str">
        <f>IF(C26=51,ROUNDUP((E26-(AV19*AZ19))*AY38,0),"0")</f>
        <v>0</v>
      </c>
      <c r="AV38" s="54">
        <f t="shared" si="3"/>
        <v>0</v>
      </c>
      <c r="AW38" s="50" t="s">
        <v>45</v>
      </c>
      <c r="AX38" s="28">
        <v>8900</v>
      </c>
      <c r="AY38" s="11">
        <v>209</v>
      </c>
      <c r="AZ38" s="11">
        <v>9</v>
      </c>
      <c r="BA38" s="6"/>
    </row>
    <row r="39" spans="16:53" ht="13.5" customHeight="1" x14ac:dyDescent="0.15">
      <c r="P39" s="11">
        <v>54</v>
      </c>
      <c r="Q39" s="64" t="s">
        <v>36</v>
      </c>
      <c r="R39" s="64"/>
      <c r="S39" s="21" t="str">
        <f>IF(C8=54,ROUNDUP((E8-(AC20*AG20))*AF39,0),"0")</f>
        <v>0</v>
      </c>
      <c r="T39" s="21" t="str">
        <f>IF(C10=54,ROUNDUP((E10-(AC20*AG20))*AF39,0),"0")</f>
        <v>0</v>
      </c>
      <c r="U39" s="21" t="str">
        <f>IF(C12=54,ROUNDUP((E12-(AC20*AG20))*AF39,0),"0")</f>
        <v>0</v>
      </c>
      <c r="V39" s="21" t="str">
        <f>IF(C14=54,ROUNDUP((E14-(AC20*AG20))*AF39,0),"0")</f>
        <v>0</v>
      </c>
      <c r="W39" s="21" t="str">
        <f>IF(C16=54,ROUNDUP((E16-(AC20*AG20))*AF39,0),"0")</f>
        <v>0</v>
      </c>
      <c r="X39" s="21" t="str">
        <f>IF(C18=54,ROUNDUP((E18-(AC20*AG20))*AF39,0),"0")</f>
        <v>0</v>
      </c>
      <c r="Y39" s="21" t="str">
        <f>IF(C20=54,ROUNDUP((E20-(AC20*AG20))*AF39,0),"0")</f>
        <v>0</v>
      </c>
      <c r="Z39" s="21" t="str">
        <f>IF(C22=54,ROUNDUP((E22-(AC20*AG20))*AF39,0),"0")</f>
        <v>0</v>
      </c>
      <c r="AA39" s="21" t="str">
        <f>IF(C24=54,ROUNDUP((E24-(AC20*AG20))*AF39,0),"0")</f>
        <v>0</v>
      </c>
      <c r="AB39" s="21" t="str">
        <f>IF(C26=54,ROUNDUP((E26-(AC20*AG20))*AF39,0),"0")</f>
        <v>0</v>
      </c>
      <c r="AC39" s="54">
        <f t="shared" si="2"/>
        <v>0</v>
      </c>
      <c r="AD39" s="50" t="s">
        <v>45</v>
      </c>
      <c r="AE39" s="28">
        <v>10700</v>
      </c>
      <c r="AF39" s="11">
        <v>230</v>
      </c>
      <c r="AG39" s="11">
        <v>10</v>
      </c>
      <c r="AH39" s="6"/>
      <c r="AI39" s="11">
        <v>54</v>
      </c>
      <c r="AJ39" s="64" t="s">
        <v>36</v>
      </c>
      <c r="AK39" s="64"/>
      <c r="AL39" s="21" t="str">
        <f>IF(C8=54,ROUNDUP((E8-(AV20*AZ20))*AY39,0),"0")</f>
        <v>0</v>
      </c>
      <c r="AM39" s="21" t="str">
        <f>IF(C10=54,ROUNDUP((E10-(AV20*AZ20))*AY39,0),"0")</f>
        <v>0</v>
      </c>
      <c r="AN39" s="21" t="str">
        <f>IF(C12=54,ROUNDUP((E12-(AV20*AZ20))*AY39,0),"0")</f>
        <v>0</v>
      </c>
      <c r="AO39" s="21" t="str">
        <f>IF(C14=54,ROUNDUP((E14-(AV20*AZ20))*AY39,0),"0")</f>
        <v>0</v>
      </c>
      <c r="AP39" s="21" t="str">
        <f>IF(C16=54,ROUNDUP((E16-(AV20*AZ20))*AY39,0),"0")</f>
        <v>0</v>
      </c>
      <c r="AQ39" s="21" t="str">
        <f>IF(C18=54,ROUNDUP((E18-(AV20*AZ20))*AY39,0),"0")</f>
        <v>0</v>
      </c>
      <c r="AR39" s="21" t="str">
        <f>IF(C20=54,ROUNDUP((E20-(AV20*AZ20))*AY39,0),"0")</f>
        <v>0</v>
      </c>
      <c r="AS39" s="21" t="str">
        <f>IF(C22=54,ROUNDUP((E22-(AV20*AZ20))*AY39,0),"0")</f>
        <v>0</v>
      </c>
      <c r="AT39" s="21" t="str">
        <f>IF(C24=54,ROUNDUP((E24-(AV20*AZ20))*AY39,0),"0")</f>
        <v>0</v>
      </c>
      <c r="AU39" s="21" t="str">
        <f>IF(C26=54,ROUNDUP((E26-(AV20*AZ20))*AY39,0),"0")</f>
        <v>0</v>
      </c>
      <c r="AV39" s="54">
        <f t="shared" si="3"/>
        <v>0</v>
      </c>
      <c r="AW39" s="50" t="s">
        <v>45</v>
      </c>
      <c r="AX39" s="28">
        <v>8900</v>
      </c>
      <c r="AY39" s="11">
        <v>230</v>
      </c>
      <c r="AZ39" s="11">
        <v>8</v>
      </c>
      <c r="BA39" s="6"/>
    </row>
    <row r="40" spans="16:53" ht="13.5" customHeight="1" x14ac:dyDescent="0.15">
      <c r="P40" s="11">
        <v>63</v>
      </c>
      <c r="Q40" s="64" t="s">
        <v>36</v>
      </c>
      <c r="R40" s="64"/>
      <c r="S40" s="21" t="str">
        <f>IF(C8=63,ROUNDUP((E8-(AC21*AG21))*AF40,0),"0")</f>
        <v>0</v>
      </c>
      <c r="T40" s="21" t="str">
        <f>IF(C10=63,ROUNDUP((E10-(AC21*AG21))*AF40,0),"0")</f>
        <v>0</v>
      </c>
      <c r="U40" s="21" t="str">
        <f>IF(C12=63,ROUNDUP((E12-(AC21*AG21))*AF40,0),"0")</f>
        <v>0</v>
      </c>
      <c r="V40" s="21" t="str">
        <f>IF(C14=63,ROUNDUP((E14-(AC21*AG21))*AF40,0),"0")</f>
        <v>0</v>
      </c>
      <c r="W40" s="21" t="str">
        <f>IF(C16=63,ROUNDUP((E16-(AC21*AG21))*AF40,0),"0")</f>
        <v>0</v>
      </c>
      <c r="X40" s="21" t="str">
        <f>IF(C18=63,ROUNDUP((E18-(AC21*AG21))*AF40,0),"0")</f>
        <v>0</v>
      </c>
      <c r="Y40" s="21" t="str">
        <f>IF(C20=63,ROUNDUP((E20-(AC21*AG21))*AF40,0),"0")</f>
        <v>0</v>
      </c>
      <c r="Z40" s="21" t="str">
        <f>IF(C22=63,ROUNDUP((E22-(AC21*AG21))*AF40,0),"0")</f>
        <v>0</v>
      </c>
      <c r="AA40" s="21" t="str">
        <f>IF(C24=63,ROUNDUP((E24-(AC21*AG21))*AF40,0),"0")</f>
        <v>0</v>
      </c>
      <c r="AB40" s="21" t="str">
        <f>IF(C26=63,ROUNDUP((E26-(AC21*AG21))*AF40,0),"0")</f>
        <v>0</v>
      </c>
      <c r="AC40" s="54">
        <f t="shared" si="2"/>
        <v>0</v>
      </c>
      <c r="AD40" s="50" t="s">
        <v>45</v>
      </c>
      <c r="AE40" s="28">
        <v>10700</v>
      </c>
      <c r="AF40" s="11">
        <v>256</v>
      </c>
      <c r="AG40" s="11">
        <v>9</v>
      </c>
      <c r="AH40" s="6"/>
      <c r="AI40" s="11">
        <v>63</v>
      </c>
      <c r="AJ40" s="64" t="s">
        <v>36</v>
      </c>
      <c r="AK40" s="64"/>
      <c r="AL40" s="21" t="str">
        <f>IF(C8=63,ROUNDUP((E8-(AV21*AZ21))*AY40,0),"0")</f>
        <v>0</v>
      </c>
      <c r="AM40" s="21" t="str">
        <f>IF(C10=63,ROUNDUP((E10-(AV21*AZ21))*AY40,0),"0")</f>
        <v>0</v>
      </c>
      <c r="AN40" s="21" t="str">
        <f>IF(C12=63,ROUNDUP((E12-(AV21*AZ21))*AY40,0),"0")</f>
        <v>0</v>
      </c>
      <c r="AO40" s="21" t="str">
        <f>IF(C14=63,ROUNDUP((E14-(AV21*AZ21))*AY40,0),"0")</f>
        <v>0</v>
      </c>
      <c r="AP40" s="21" t="str">
        <f>IF(C16=63,ROUNDUP((E16-(AV21*AZ21))*AY40,0),"0")</f>
        <v>0</v>
      </c>
      <c r="AQ40" s="21" t="str">
        <f>IF(C18=63,ROUNDUP((E18-(AV21*AZ21))*AY40,0),"0")</f>
        <v>0</v>
      </c>
      <c r="AR40" s="21" t="str">
        <f>IF(C20=63,ROUNDUP((E20-(AV21*AZ21))*AY40,0),"0")</f>
        <v>0</v>
      </c>
      <c r="AS40" s="21" t="str">
        <f>IF(C22=63,ROUNDUP((E22-(AV21*AZ21))*AY40,0),"0")</f>
        <v>0</v>
      </c>
      <c r="AT40" s="21" t="str">
        <f>IF(C24=63,ROUNDUP((E24-(AV21*AZ21))*AY40,0),"0")</f>
        <v>0</v>
      </c>
      <c r="AU40" s="21" t="str">
        <f>IF(C26=63,ROUNDUP((E26-(AV21*AZ21))*AY40,0),"0")</f>
        <v>0</v>
      </c>
      <c r="AV40" s="54">
        <f t="shared" si="3"/>
        <v>0</v>
      </c>
      <c r="AW40" s="50" t="s">
        <v>45</v>
      </c>
      <c r="AX40" s="28">
        <v>8900</v>
      </c>
      <c r="AY40" s="11">
        <v>256</v>
      </c>
      <c r="AZ40" s="11">
        <v>7</v>
      </c>
      <c r="BA40" s="6"/>
    </row>
    <row r="41" spans="16:53" ht="13.5" customHeight="1" x14ac:dyDescent="0.15">
      <c r="P41" s="11">
        <v>70</v>
      </c>
      <c r="Q41" s="64" t="s">
        <v>36</v>
      </c>
      <c r="R41" s="64"/>
      <c r="S41" s="21" t="str">
        <f>IF(C8=70,ROUNDUP((E8-(AC22*AG22))*AF41,0),"0")</f>
        <v>0</v>
      </c>
      <c r="T41" s="21" t="str">
        <f>IF(C10=70,ROUNDUP((E10-(AC22*AG22))*AF41,0),"0")</f>
        <v>0</v>
      </c>
      <c r="U41" s="21" t="str">
        <f>IF(C12=70,ROUNDUP((E12-(AC22*AG22))*AF41,0),"0")</f>
        <v>0</v>
      </c>
      <c r="V41" s="21" t="str">
        <f>IF(C14=70,ROUNDUP((E14-(AC22*AG22))*AF41,0),"0")</f>
        <v>0</v>
      </c>
      <c r="W41" s="21" t="str">
        <f>IF(C16=70,ROUNDUP((E16-(AC22*AG22))*AF41,0),"0")</f>
        <v>0</v>
      </c>
      <c r="X41" s="21" t="str">
        <f>IF(C18=70,ROUNDUP((E18-(AC22*AG22))*AF41,0),"0")</f>
        <v>0</v>
      </c>
      <c r="Y41" s="21" t="str">
        <f>IF(C20=70,ROUNDUP((E20-(AC22*AG22))*AF41,0),"0")</f>
        <v>0</v>
      </c>
      <c r="Z41" s="21" t="str">
        <f>IF(C22=70,ROUNDUP((E22-(AC22*AG22))*AF41,0),"0")</f>
        <v>0</v>
      </c>
      <c r="AA41" s="21" t="str">
        <f>IF(C24=70,ROUNDUP((E24-(AC22*AG22))*AF41,0),"0")</f>
        <v>0</v>
      </c>
      <c r="AB41" s="21" t="str">
        <f>IF(C26=70,ROUNDUP((E26-(AC22*AG22))*AF41,0),"0")</f>
        <v>0</v>
      </c>
      <c r="AC41" s="54">
        <f t="shared" si="2"/>
        <v>0</v>
      </c>
      <c r="AD41" s="50" t="s">
        <v>45</v>
      </c>
      <c r="AE41" s="28">
        <v>10700</v>
      </c>
      <c r="AF41" s="11">
        <v>288</v>
      </c>
      <c r="AG41" s="11">
        <v>8</v>
      </c>
      <c r="AH41" s="11" t="s">
        <v>47</v>
      </c>
      <c r="AI41" s="11">
        <v>70</v>
      </c>
      <c r="AJ41" s="64" t="s">
        <v>36</v>
      </c>
      <c r="AK41" s="64"/>
      <c r="AL41" s="21" t="str">
        <f>IF(C8=70,ROUNDUP((E8-(AV22*AZ22))*AY41,0),"0")</f>
        <v>0</v>
      </c>
      <c r="AM41" s="21" t="str">
        <f>IF(C10=70,ROUNDUP((E10-(AV22*AZ22))*AY41,0),"0")</f>
        <v>0</v>
      </c>
      <c r="AN41" s="21" t="str">
        <f>IF(C12=70,ROUNDUP((E12-(AV22*AZ22))*AY41,0),"0")</f>
        <v>0</v>
      </c>
      <c r="AO41" s="21" t="str">
        <f>IF(C14=70,ROUNDUP((E14-(AV22*AZ22))*AY41,0),"0")</f>
        <v>0</v>
      </c>
      <c r="AP41" s="21" t="str">
        <f>IF(C16=70,ROUNDUP((E16-(AV22*AZ22))*AY41,0),"0")</f>
        <v>0</v>
      </c>
      <c r="AQ41" s="21" t="str">
        <f>IF(C18=70,ROUNDUP((E18-(AV22*AZ22))*AY41,0),"0")</f>
        <v>0</v>
      </c>
      <c r="AR41" s="21" t="str">
        <f>IF(C20=70,ROUNDUP((E20-(AV22*AZ22))*AY41,0),"0")</f>
        <v>0</v>
      </c>
      <c r="AS41" s="21" t="str">
        <f>IF(C22=70,ROUNDUP((E22-(AV22*AZ22))*AY41,0),"0")</f>
        <v>0</v>
      </c>
      <c r="AT41" s="21" t="str">
        <f>IF(C24=70,ROUNDUP((E24-(AV22*AZ22))*AY41,0),"0")</f>
        <v>0</v>
      </c>
      <c r="AU41" s="21" t="str">
        <f>IF(C26=70,ROUNDUP((E26-(AV22*AZ22))*AY41,0),"0")</f>
        <v>0</v>
      </c>
      <c r="AV41" s="54">
        <f t="shared" si="3"/>
        <v>0</v>
      </c>
      <c r="AW41" s="50" t="s">
        <v>45</v>
      </c>
      <c r="AX41" s="28">
        <v>8900</v>
      </c>
      <c r="AY41" s="11">
        <v>288</v>
      </c>
      <c r="AZ41" s="11">
        <v>6</v>
      </c>
      <c r="BA41" s="11" t="s">
        <v>50</v>
      </c>
    </row>
    <row r="42" spans="16:53" ht="13.5" customHeight="1" x14ac:dyDescent="0.15">
      <c r="P42" s="11">
        <v>75</v>
      </c>
      <c r="Q42" s="64" t="s">
        <v>36</v>
      </c>
      <c r="R42" s="64"/>
      <c r="S42" s="21" t="str">
        <f>IF(C8=75,ROUNDUP((E8-(AC23*AG23))*AF42,0),"0")</f>
        <v>0</v>
      </c>
      <c r="T42" s="21" t="str">
        <f>IF(C10=75,ROUNDUP((E10-(AC23*AG23))*AF42,0),"0")</f>
        <v>0</v>
      </c>
      <c r="U42" s="21" t="str">
        <f>IF(C12=75,ROUNDUP((E12-(AC23*AG23))*AF42,0),"0")</f>
        <v>0</v>
      </c>
      <c r="V42" s="21" t="str">
        <f>IF(C14=75,ROUNDUP((E14-(AC17*AG17))*AF42,0),"0")</f>
        <v>0</v>
      </c>
      <c r="W42" s="21" t="str">
        <f>IF(C16=75,ROUNDUP((E16-(AC23*AG23))*AF42,0),"0")</f>
        <v>0</v>
      </c>
      <c r="X42" s="21" t="str">
        <f>IF(C18=75,ROUNDUP((E18-(AC23*AG23))*AF42,0),"0")</f>
        <v>0</v>
      </c>
      <c r="Y42" s="21" t="str">
        <f>IF(C20=75,ROUNDUP((E20-(AC23*AG23))*AF42,0),"0")</f>
        <v>0</v>
      </c>
      <c r="Z42" s="21" t="str">
        <f>IF(C22=75,ROUNDUP((E22-(AC23*AG23))*AF42,0),"0")</f>
        <v>0</v>
      </c>
      <c r="AA42" s="21" t="str">
        <f>IF(C24=75,ROUNDUP((E24-(AC23*AG23))*AF42,0),"0")</f>
        <v>0</v>
      </c>
      <c r="AB42" s="21" t="str">
        <f>IF(C26=75,ROUNDUP((E26-(AC23*AG23))*AF42,0),"0")</f>
        <v>0</v>
      </c>
      <c r="AC42" s="54">
        <f t="shared" si="2"/>
        <v>0</v>
      </c>
      <c r="AD42" s="50" t="s">
        <v>45</v>
      </c>
      <c r="AE42" s="28">
        <v>10700</v>
      </c>
      <c r="AF42" s="11">
        <v>288</v>
      </c>
      <c r="AG42" s="11">
        <v>8</v>
      </c>
      <c r="AH42" s="11">
        <f>ROUNDUP((AC37+AC38+AC39+AC40+AC41+AC42)/2400,0)</f>
        <v>0</v>
      </c>
      <c r="AI42" s="11">
        <v>75</v>
      </c>
      <c r="AJ42" s="64" t="s">
        <v>36</v>
      </c>
      <c r="AK42" s="64"/>
      <c r="AL42" s="21" t="str">
        <f>IF(C8=75,ROUNDUP((E8-(AV23*AZ23))*AY42,0),"0")</f>
        <v>0</v>
      </c>
      <c r="AM42" s="21" t="str">
        <f>IF(C10=75,ROUNDUP((E10-(AV23*AZ23))*AY42,0),"0")</f>
        <v>0</v>
      </c>
      <c r="AN42" s="21" t="str">
        <f>IF(C12=75,ROUNDUP((E12-(AV23*AZ23))*AY42,0),"0")</f>
        <v>0</v>
      </c>
      <c r="AO42" s="21" t="str">
        <f>IF(C14=75,ROUNDUP((E14-(AV17*AZ17))*AY42,0),"0")</f>
        <v>0</v>
      </c>
      <c r="AP42" s="21" t="str">
        <f>IF(C16=75,ROUNDUP((E16-(AV23*AZ23))*AY42,0),"0")</f>
        <v>0</v>
      </c>
      <c r="AQ42" s="21" t="str">
        <f>IF(C18=75,ROUNDUP((E18-(AV23*AZ23))*AY42,0),"0")</f>
        <v>0</v>
      </c>
      <c r="AR42" s="21" t="str">
        <f>IF(C20=75,ROUNDUP((E20-(AV23*AZ23))*AY42,0),"0")</f>
        <v>0</v>
      </c>
      <c r="AS42" s="21" t="str">
        <f>IF(C22=75,ROUNDUP((E22-(AV23*AZ23))*AY42,0),"0")</f>
        <v>0</v>
      </c>
      <c r="AT42" s="21" t="str">
        <f>IF(C24=75,ROUNDUP((E24-(AV23*AZ23))*AY42,0),"0")</f>
        <v>0</v>
      </c>
      <c r="AU42" s="21" t="str">
        <f>IF(C26=75,ROUNDUP((E26-(AV23*AZ23))*AY42,0),"0")</f>
        <v>0</v>
      </c>
      <c r="AV42" s="54">
        <f t="shared" si="3"/>
        <v>0</v>
      </c>
      <c r="AW42" s="50" t="s">
        <v>45</v>
      </c>
      <c r="AX42" s="28">
        <v>8900</v>
      </c>
      <c r="AY42" s="11">
        <v>288</v>
      </c>
      <c r="AZ42" s="11">
        <v>6</v>
      </c>
      <c r="BA42" s="11">
        <f>ROUNDUP((AV37+AV38+AV39+AV40+AV41+AV42)/2000,0)</f>
        <v>0</v>
      </c>
    </row>
    <row r="43" spans="16:53" ht="13.5" customHeight="1" x14ac:dyDescent="0.15">
      <c r="P43" s="11">
        <v>82</v>
      </c>
      <c r="Q43" s="64" t="s">
        <v>37</v>
      </c>
      <c r="R43" s="64"/>
      <c r="S43" s="21" t="str">
        <f>IF(C8=82,ROUNDUP((E8-(AC24*AG24))*AF43,0),"0")</f>
        <v>0</v>
      </c>
      <c r="T43" s="21" t="str">
        <f>IF(C10=82,ROUNDUP((E10-(AC24*AG24))*AF43,0),"0")</f>
        <v>0</v>
      </c>
      <c r="U43" s="21" t="str">
        <f>IF(C12=82,ROUNDUP((E12-(AC24*AG24))*AF43,0),"0")</f>
        <v>0</v>
      </c>
      <c r="V43" s="21" t="str">
        <f>IF(C14=82,ROUNDUP((E14-(AC24*AG24))*AF43,0),"0")</f>
        <v>0</v>
      </c>
      <c r="W43" s="21" t="str">
        <f>IF(C16=82,ROUNDUP((E16-(AC24*AG24))*AF43,0),"0")</f>
        <v>0</v>
      </c>
      <c r="X43" s="21" t="str">
        <f>IF(C18=82,ROUNDUP((E18-(AC24*AG24))*AF43,0),"0")</f>
        <v>0</v>
      </c>
      <c r="Y43" s="21" t="str">
        <f>IF(C20=82,ROUNDUP((E20-(AC24*AG24))*AF43,0),"0")</f>
        <v>0</v>
      </c>
      <c r="Z43" s="21" t="str">
        <f>IF(C22=82,ROUNDUP((E22-(AC24*AG24))*AF43,0),"0")</f>
        <v>0</v>
      </c>
      <c r="AA43" s="21" t="str">
        <f>IF(C24=82,ROUNDUP((E24-(AC24*AG24))*AF43,0),"0")</f>
        <v>0</v>
      </c>
      <c r="AB43" s="21" t="str">
        <f>IF(C26=82,ROUNDUP((E26-(AC24*AG24))*AF43,0),"0")</f>
        <v>0</v>
      </c>
      <c r="AC43" s="54">
        <f t="shared" si="2"/>
        <v>0</v>
      </c>
      <c r="AD43" s="50" t="s">
        <v>45</v>
      </c>
      <c r="AE43" s="28">
        <v>12300</v>
      </c>
      <c r="AF43" s="11">
        <v>328</v>
      </c>
      <c r="AG43" s="11">
        <v>7</v>
      </c>
      <c r="AH43" s="6"/>
      <c r="AI43" s="11">
        <v>82</v>
      </c>
      <c r="AJ43" s="64" t="s">
        <v>37</v>
      </c>
      <c r="AK43" s="64"/>
      <c r="AL43" s="21" t="str">
        <f>IF(C8=82,ROUNDUP((E8-(AV24*AZ24))*AY43,0),"0")</f>
        <v>0</v>
      </c>
      <c r="AM43" s="21" t="str">
        <f>IF(C10=82,ROUNDUP((E10-(AV24*AZ24))*AY43,0),"0")</f>
        <v>0</v>
      </c>
      <c r="AN43" s="21" t="str">
        <f>IF(C12=82,ROUNDUP((E12-(AV24*AZ24))*AY43,0),"0")</f>
        <v>0</v>
      </c>
      <c r="AO43" s="21" t="str">
        <f>IF(C14=82,ROUNDUP((E14-(AV24*AZ24))*AY43,0),"0")</f>
        <v>0</v>
      </c>
      <c r="AP43" s="21" t="str">
        <f>IF(C16=82,ROUNDUP((E16-(AV24*AZ24))*AY43,0),"0")</f>
        <v>0</v>
      </c>
      <c r="AQ43" s="21" t="str">
        <f>IF(C18=82,ROUNDUP((E18-(AV24*AZ24))*AY43,0),"0")</f>
        <v>0</v>
      </c>
      <c r="AR43" s="21" t="str">
        <f>IF(C20=82,ROUNDUP((E20-(AV24*AZ24))*AY43,0),"0")</f>
        <v>0</v>
      </c>
      <c r="AS43" s="21" t="str">
        <f>IF(C22=82,ROUNDUP((E22-(AV24*AZ24))*AY43,0),"0")</f>
        <v>0</v>
      </c>
      <c r="AT43" s="21" t="str">
        <f>IF(C24=82,ROUNDUP((E24-(AV24*AZ24))*AY43,0),"0")</f>
        <v>0</v>
      </c>
      <c r="AU43" s="21" t="str">
        <f>IF(C26=82,ROUNDUP((E26-(AV24*AZ24))*AY43,0),"0")</f>
        <v>0</v>
      </c>
      <c r="AV43" s="54">
        <f t="shared" si="3"/>
        <v>0</v>
      </c>
      <c r="AW43" s="50" t="s">
        <v>45</v>
      </c>
      <c r="AX43" s="28">
        <v>10680</v>
      </c>
      <c r="AY43" s="11">
        <v>328</v>
      </c>
      <c r="AZ43" s="11">
        <v>6</v>
      </c>
      <c r="BA43" s="6"/>
    </row>
    <row r="44" spans="16:53" ht="18.75" customHeight="1" x14ac:dyDescent="0.15">
      <c r="P44" s="11">
        <v>92</v>
      </c>
      <c r="Q44" s="64" t="s">
        <v>37</v>
      </c>
      <c r="R44" s="64"/>
      <c r="S44" s="21" t="str">
        <f>IF(C8=92,ROUNDUP((E8-(AC25*AG25))*AF44,0),"0")</f>
        <v>0</v>
      </c>
      <c r="T44" s="21" t="str">
        <f>IF(C10=92,ROUNDUP((E10-(AC25*AG25))*AF44,0),"0")</f>
        <v>0</v>
      </c>
      <c r="U44" s="21" t="str">
        <f>IF(C12=92,ROUNDUP((E12-(AC25*AG25))*AF44,0),"0")</f>
        <v>0</v>
      </c>
      <c r="V44" s="21" t="str">
        <f>IF(C14=92,ROUNDUP((E14-(AC25*AG25))*AF44,0),"0")</f>
        <v>0</v>
      </c>
      <c r="W44" s="21" t="str">
        <f>IF(C16=92,ROUNDUP((E16-(AC25*AG25))*AF44,0),"0")</f>
        <v>0</v>
      </c>
      <c r="X44" s="21" t="str">
        <f>IF(C18=92,ROUNDUP((E18-(AC25*AG25))*AF44,0),"0")</f>
        <v>0</v>
      </c>
      <c r="Y44" s="21" t="str">
        <f>IF(C20=92,ROUNDUP((E20-(AC25*AG25))*AF44,0),"0")</f>
        <v>0</v>
      </c>
      <c r="Z44" s="21" t="str">
        <f>IF(C22=92,ROUNDUP((E22-(AC25*AG25))*AF44,0),"0")</f>
        <v>0</v>
      </c>
      <c r="AA44" s="21" t="str">
        <f>IF(C24=92,ROUNDUP((E24-(AC25*AG25))*AF44,0),"0")</f>
        <v>0</v>
      </c>
      <c r="AB44" s="21" t="str">
        <f>IF(C26=92,ROUNDUP((E26-(AC25*AG25))*AF44,0),"0")</f>
        <v>0</v>
      </c>
      <c r="AC44" s="54">
        <f t="shared" si="2"/>
        <v>0</v>
      </c>
      <c r="AD44" s="50" t="s">
        <v>45</v>
      </c>
      <c r="AE44" s="28">
        <v>12300</v>
      </c>
      <c r="AF44" s="11">
        <v>383</v>
      </c>
      <c r="AG44" s="11">
        <v>6</v>
      </c>
      <c r="AH44" s="11" t="s">
        <v>48</v>
      </c>
      <c r="AI44" s="11">
        <v>92</v>
      </c>
      <c r="AJ44" s="64" t="s">
        <v>37</v>
      </c>
      <c r="AK44" s="64"/>
      <c r="AL44" s="21" t="str">
        <f>IF(C8=92,ROUNDUP((E8-(AV25*AZ25))*AY44,0),"0")</f>
        <v>0</v>
      </c>
      <c r="AM44" s="21" t="str">
        <f>IF(C10=92,ROUNDUP((E10-(AV25*AZ25))*AY44,0),"0")</f>
        <v>0</v>
      </c>
      <c r="AN44" s="21" t="str">
        <f>IF(C12=92,ROUNDUP((E12-(AV25*AZ25))*AY44,0),"0")</f>
        <v>0</v>
      </c>
      <c r="AO44" s="21" t="str">
        <f>IF(C14=92,ROUNDUP((E14-(AV25*AZ25))*AY44,0),"0")</f>
        <v>0</v>
      </c>
      <c r="AP44" s="21" t="str">
        <f>IF(C16=92,ROUNDUP((E16-(AV25*AZ25))*AY44,0),"0")</f>
        <v>0</v>
      </c>
      <c r="AQ44" s="21" t="str">
        <f>IF(C18=92,ROUNDUP((E18-(AV25*AZ25))*AY44,0),"0")</f>
        <v>0</v>
      </c>
      <c r="AR44" s="21" t="str">
        <f>IF(C20=92,ROUNDUP((E20-(AV25*AZ25))*AY44,0),"0")</f>
        <v>0</v>
      </c>
      <c r="AS44" s="21" t="str">
        <f>IF(C22=92,ROUNDUP((E22-(AV25*AZ25))*AY44,0),"0")</f>
        <v>0</v>
      </c>
      <c r="AT44" s="21" t="str">
        <f>IF(C24=92,ROUNDUP((E24-(AV25*AZ25))*AY44,0),"0")</f>
        <v>0</v>
      </c>
      <c r="AU44" s="21" t="str">
        <f>IF(C26=92,ROUNDUP((E26-(AV25*AZ25))*AY44,0),"0")</f>
        <v>0</v>
      </c>
      <c r="AV44" s="54">
        <f t="shared" si="3"/>
        <v>0</v>
      </c>
      <c r="AW44" s="50" t="s">
        <v>45</v>
      </c>
      <c r="AX44" s="28">
        <v>10680</v>
      </c>
      <c r="AY44" s="11">
        <v>383</v>
      </c>
      <c r="AZ44" s="11">
        <v>5</v>
      </c>
      <c r="BA44" s="11" t="s">
        <v>49</v>
      </c>
    </row>
    <row r="45" spans="16:53" ht="13.5" customHeight="1" x14ac:dyDescent="0.15">
      <c r="P45" s="11">
        <v>104</v>
      </c>
      <c r="Q45" s="64" t="s">
        <v>37</v>
      </c>
      <c r="R45" s="64"/>
      <c r="S45" s="21" t="str">
        <f>IF(C8=104,ROUNDUP((E8-(AC26*AG26))*AF45,0),"0")</f>
        <v>0</v>
      </c>
      <c r="T45" s="21" t="str">
        <f>IF(C10=104,ROUNDUP((E10-(AC26*AG26))*AF45,0),"0")</f>
        <v>0</v>
      </c>
      <c r="U45" s="21" t="str">
        <f>IF(C12=104,ROUNDUP((E12-(AC26*AG26))*AF45,0),"0")</f>
        <v>0</v>
      </c>
      <c r="V45" s="21" t="str">
        <f>IF(C14=104,ROUNDUP((E14-(AC26*AG26))*AF45,0),"0")</f>
        <v>0</v>
      </c>
      <c r="W45" s="21" t="str">
        <f>IF(C16=104,ROUNDUP((E16-(AC26*AG26))*AF45,0),"0")</f>
        <v>0</v>
      </c>
      <c r="X45" s="21" t="str">
        <f>IF(C18=104,ROUNDUP((E18-(AC26*AG26))*AF45,0),"0")</f>
        <v>0</v>
      </c>
      <c r="Y45" s="21" t="str">
        <f>IF(C20=104,ROUNDUP((E20-(AC26*AG26))*AF45,0),"0")</f>
        <v>0</v>
      </c>
      <c r="Z45" s="21" t="str">
        <f>IF(C22=104,ROUNDUP((E22-(AC26*AG26))*AF45,0),"0")</f>
        <v>0</v>
      </c>
      <c r="AA45" s="21" t="str">
        <f>IF(C24=104,ROUNDUP((E24-(AC26*AG26))*AF45,0),"0")</f>
        <v>0</v>
      </c>
      <c r="AB45" s="21" t="str">
        <f>IF(C26=104,ROUNDUP((E26-(AC26*AG26))*AF45,0),"0")</f>
        <v>0</v>
      </c>
      <c r="AC45" s="54">
        <f t="shared" si="2"/>
        <v>0</v>
      </c>
      <c r="AD45" s="50" t="s">
        <v>45</v>
      </c>
      <c r="AE45" s="28">
        <v>12300</v>
      </c>
      <c r="AF45" s="11">
        <v>460</v>
      </c>
      <c r="AG45" s="11">
        <v>5</v>
      </c>
      <c r="AH45" s="11">
        <f>ROUNDUP((AC43+AC44+AC45)/2300,0)</f>
        <v>0</v>
      </c>
      <c r="AI45" s="11">
        <v>104</v>
      </c>
      <c r="AJ45" s="64" t="s">
        <v>37</v>
      </c>
      <c r="AK45" s="64"/>
      <c r="AL45" s="21" t="str">
        <f>IF(C8=104,ROUNDUP((E8-(AV26*AZ26))*AY45,0),"0")</f>
        <v>0</v>
      </c>
      <c r="AM45" s="21" t="str">
        <f>IF(C10=104,ROUNDUP((E10-(AV26*AZ26))*AY45,0),"0")</f>
        <v>0</v>
      </c>
      <c r="AN45" s="21" t="str">
        <f>IF(C12=104,ROUNDUP((E12-(AV26*AZ26))*AY45,0),"0")</f>
        <v>0</v>
      </c>
      <c r="AO45" s="21" t="str">
        <f>IF(C14=104,ROUNDUP((E14-(AV26*AZ26))*AY45,0),"0")</f>
        <v>0</v>
      </c>
      <c r="AP45" s="21" t="str">
        <f>IF(C16=104,ROUNDUP((E16-(AV26*AZ26))*AY45,0),"0")</f>
        <v>0</v>
      </c>
      <c r="AQ45" s="21" t="str">
        <f>IF(C18=104,ROUNDUP((E18-(AV26*AZ26))*AY45,0),"0")</f>
        <v>0</v>
      </c>
      <c r="AR45" s="21" t="str">
        <f>IF(C20=104,ROUNDUP((E20-(AV26*AZ26))*AY45,0),"0")</f>
        <v>0</v>
      </c>
      <c r="AS45" s="21" t="str">
        <f>IF(C22=104,ROUNDUP((E22-(AV26*AZ26))*AY45,0),"0")</f>
        <v>0</v>
      </c>
      <c r="AT45" s="21" t="str">
        <f>IF(C24=104,ROUNDUP((E24-(AV26*AZ26))*AY45,0),"0")</f>
        <v>0</v>
      </c>
      <c r="AU45" s="21" t="str">
        <f>IF(C26=104,ROUNDUP((E26-(AV26*AZ26))*AY45,0),"0")</f>
        <v>0</v>
      </c>
      <c r="AV45" s="54">
        <f t="shared" si="3"/>
        <v>0</v>
      </c>
      <c r="AW45" s="50" t="s">
        <v>45</v>
      </c>
      <c r="AX45" s="28">
        <v>10680</v>
      </c>
      <c r="AY45" s="11">
        <v>460</v>
      </c>
      <c r="AZ45" s="11">
        <v>4</v>
      </c>
      <c r="BA45" s="11">
        <f>ROUNDUP((AV43+AV44+AV45)/2000,0)</f>
        <v>0</v>
      </c>
    </row>
    <row r="46" spans="16:53" ht="13.5" customHeight="1" x14ac:dyDescent="0.15"/>
    <row r="47" spans="16:53" ht="13.5" customHeight="1" x14ac:dyDescent="0.15"/>
    <row r="48" spans="16:53" ht="13.5" customHeight="1" x14ac:dyDescent="0.15"/>
    <row r="49" ht="13.5" customHeight="1" x14ac:dyDescent="0.15"/>
    <row r="73" spans="6:6" x14ac:dyDescent="0.15">
      <c r="F73" s="44"/>
    </row>
    <row r="103" spans="10:10" x14ac:dyDescent="0.15">
      <c r="J103" s="45"/>
    </row>
  </sheetData>
  <sheetProtection algorithmName="SHA-512" hashValue="jjpR1/QKD1qr5heyGrIEhxvHfcQQpXx3Sa8ojuYRf01L7mBJo52MQ8foy6eC6VKWzVbfZg8/UeSthzxafo6Faw==" saltValue="kE8xVg2RCCu9cJpVLwzU/Q==" spinCount="100000" sheet="1" objects="1" scenarios="1"/>
  <mergeCells count="84">
    <mergeCell ref="AJ44:AK44"/>
    <mergeCell ref="AJ45:AK45"/>
    <mergeCell ref="AV28:AW28"/>
    <mergeCell ref="AJ29:AK29"/>
    <mergeCell ref="AJ30:AK30"/>
    <mergeCell ref="AJ31:AK31"/>
    <mergeCell ref="AJ32:AK32"/>
    <mergeCell ref="Q42:R42"/>
    <mergeCell ref="Q43:R43"/>
    <mergeCell ref="Q44:R44"/>
    <mergeCell ref="Q45:R45"/>
    <mergeCell ref="AJ28:AK28"/>
    <mergeCell ref="AJ33:AK33"/>
    <mergeCell ref="AJ34:AK34"/>
    <mergeCell ref="AJ35:AK35"/>
    <mergeCell ref="AJ36:AK36"/>
    <mergeCell ref="AJ37:AK37"/>
    <mergeCell ref="AJ38:AK38"/>
    <mergeCell ref="AJ39:AK39"/>
    <mergeCell ref="AJ40:AK40"/>
    <mergeCell ref="AJ41:AK41"/>
    <mergeCell ref="AJ42:AK42"/>
    <mergeCell ref="AJ43:AK43"/>
    <mergeCell ref="Q37:R37"/>
    <mergeCell ref="Q38:R38"/>
    <mergeCell ref="Q39:R39"/>
    <mergeCell ref="Q40:R40"/>
    <mergeCell ref="Q41:R41"/>
    <mergeCell ref="Q32:R32"/>
    <mergeCell ref="Q33:R33"/>
    <mergeCell ref="Q34:R34"/>
    <mergeCell ref="Q35:R35"/>
    <mergeCell ref="Q36:R36"/>
    <mergeCell ref="Q28:R28"/>
    <mergeCell ref="AC28:AD28"/>
    <mergeCell ref="Q29:R29"/>
    <mergeCell ref="Q30:R30"/>
    <mergeCell ref="Q31:R31"/>
    <mergeCell ref="AJ26:AK26"/>
    <mergeCell ref="AJ21:AK21"/>
    <mergeCell ref="AJ22:AK22"/>
    <mergeCell ref="AJ23:AK23"/>
    <mergeCell ref="AJ24:AK24"/>
    <mergeCell ref="AJ25:AK25"/>
    <mergeCell ref="AV9:AW9"/>
    <mergeCell ref="AJ10:AK10"/>
    <mergeCell ref="AJ11:AK11"/>
    <mergeCell ref="AJ12:AK12"/>
    <mergeCell ref="AJ13:AK13"/>
    <mergeCell ref="H17:I17"/>
    <mergeCell ref="J17:K17"/>
    <mergeCell ref="L17:M17"/>
    <mergeCell ref="I18:I20"/>
    <mergeCell ref="AJ9:AK9"/>
    <mergeCell ref="AJ14:AK14"/>
    <mergeCell ref="AJ15:AK15"/>
    <mergeCell ref="AJ16:AK16"/>
    <mergeCell ref="AJ17:AK17"/>
    <mergeCell ref="AJ18:AK18"/>
    <mergeCell ref="AJ19:AK19"/>
    <mergeCell ref="AJ20:AK20"/>
    <mergeCell ref="AC9:AD9"/>
    <mergeCell ref="Q12:R12"/>
    <mergeCell ref="Q13:R13"/>
    <mergeCell ref="Q14:R14"/>
    <mergeCell ref="Q15:R15"/>
    <mergeCell ref="Q16:R16"/>
    <mergeCell ref="Q17:R17"/>
    <mergeCell ref="Q18:R18"/>
    <mergeCell ref="Q19:R19"/>
    <mergeCell ref="H8:I8"/>
    <mergeCell ref="J8:K8"/>
    <mergeCell ref="L8:M8"/>
    <mergeCell ref="I9:I11"/>
    <mergeCell ref="Q9:R9"/>
    <mergeCell ref="Q10:R10"/>
    <mergeCell ref="Q11:R11"/>
    <mergeCell ref="Q25:R25"/>
    <mergeCell ref="Q26:R26"/>
    <mergeCell ref="Q20:R20"/>
    <mergeCell ref="Q21:R21"/>
    <mergeCell ref="Q22:R22"/>
    <mergeCell ref="Q23:R23"/>
    <mergeCell ref="Q24:R24"/>
  </mergeCells>
  <phoneticPr fontId="2"/>
  <dataValidations count="1">
    <dataValidation type="list" allowBlank="1" showInputMessage="1" showErrorMessage="1" sqref="C26 C24 C22 C20 C18 C16 C14 C12 C10 C8" xr:uid="{00000000-0002-0000-0000-000000000000}">
      <formula1>$P$9:$P$26</formula1>
    </dataValidation>
  </dataValidations>
  <pageMargins left="0.55118110236220474" right="0.15748031496062992" top="0.78740157480314965" bottom="0.78740157480314965" header="0.51181102362204722" footer="0.51181102362204722"/>
  <pageSetup paperSize="9" scale="7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イチジカンパイプ工法　部材選定シート</vt:lpstr>
      <vt:lpstr>'イチジカンパイプ工法　部材選定シート'!Print_Area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平野　和利</cp:lastModifiedBy>
  <dcterms:created xsi:type="dcterms:W3CDTF">2015-04-01T05:24:50Z</dcterms:created>
  <dcterms:modified xsi:type="dcterms:W3CDTF">2026-04-01T00:49:45Z</dcterms:modified>
</cp:coreProperties>
</file>